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D:\USER\lifepark123\Desktop\"/>
    </mc:Choice>
  </mc:AlternateContent>
  <xr:revisionPtr revIDLastSave="0" documentId="13_ncr:1_{F1007724-9926-43C5-8B61-5222A3C23DB1}" xr6:coauthVersionLast="47" xr6:coauthVersionMax="47" xr10:uidLastSave="{00000000-0000-0000-0000-000000000000}"/>
  <bookViews>
    <workbookView xWindow="-120" yWindow="-120" windowWidth="29040" windowHeight="15720" xr2:uid="{00000000-000D-0000-FFFF-FFFF00000000}"/>
  </bookViews>
  <sheets>
    <sheet name="明細表" sheetId="4" r:id="rId1"/>
    <sheet name="人事表" sheetId="24" r:id="rId2"/>
    <sheet name="業宣費及推展費(本計畫不得編列)" sheetId="27" r:id="rId3"/>
    <sheet name="研究助理酬金" sheetId="16" state="hidden" r:id="rId4"/>
    <sheet name="級距表" sheetId="15" state="hidden" r:id="rId5"/>
    <sheet name="三" sheetId="29" state="hidden" r:id="rId6"/>
    <sheet name="12.5%" sheetId="30" state="hidden" r:id="rId7"/>
  </sheets>
  <externalReferences>
    <externalReference r:id="rId8"/>
    <externalReference r:id="rId9"/>
  </externalReferences>
  <definedNames>
    <definedName name="_xlnm.Print_Area" localSheetId="6">'12.5%'!$A$1:$AC$75</definedName>
    <definedName name="_xlnm.Print_Area" localSheetId="1">人事表!$M$1:$AC$50</definedName>
    <definedName name="_xlnm.Print_Area" localSheetId="5">三!#REF!</definedName>
    <definedName name="_xlnm.Print_Area" localSheetId="0">明細表!$A$1:$I$60</definedName>
    <definedName name="_xlnm.Print_Titles" localSheetId="0">明細表!$A:$I,明細表!$1:$3</definedName>
    <definedName name="級距">[1]清單!$M$2:$M$50</definedName>
    <definedName name="健保">[1]清單!$N$2:$N$50</definedName>
    <definedName name="區分" localSheetId="3">[2]清單!$R$2:$R$3</definedName>
    <definedName name="區分">[1]清單!$Q$2:$Q$3</definedName>
    <definedName name="勞保">[1]清單!$P$2:$P$50</definedName>
    <definedName name="勞退">[1]清單!$O$2:$O$50</definedName>
    <definedName name="學歷">研究助理酬金!$M$6:$S$6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4" l="1"/>
  <c r="AA49" i="24"/>
  <c r="AA47" i="24"/>
  <c r="Z49" i="24"/>
  <c r="Z47" i="24"/>
  <c r="Y35" i="24"/>
  <c r="Y34" i="24"/>
  <c r="Y33" i="24"/>
  <c r="X35" i="24"/>
  <c r="X34" i="24"/>
  <c r="X33" i="24"/>
  <c r="Y29" i="24"/>
  <c r="Y28" i="24"/>
  <c r="Y27" i="24"/>
  <c r="Y25" i="24"/>
  <c r="Y24" i="24"/>
  <c r="X29" i="24"/>
  <c r="X28" i="24"/>
  <c r="X27" i="24"/>
  <c r="X25" i="24"/>
  <c r="X24" i="24"/>
  <c r="AA24" i="24"/>
  <c r="AC69" i="30" l="1"/>
  <c r="AB69" i="30"/>
  <c r="AA69" i="30"/>
  <c r="Z69" i="30"/>
  <c r="Y69" i="30"/>
  <c r="X69" i="30"/>
  <c r="W69" i="30"/>
  <c r="V69" i="30"/>
  <c r="U69" i="30"/>
  <c r="T69" i="30"/>
  <c r="S69" i="30"/>
  <c r="R69" i="30"/>
  <c r="Q69" i="30"/>
  <c r="P69" i="30"/>
  <c r="O69" i="30"/>
  <c r="N69" i="30"/>
  <c r="M69" i="30"/>
  <c r="L69" i="30"/>
  <c r="K69" i="30"/>
  <c r="J69" i="30"/>
  <c r="I69" i="30"/>
  <c r="H69" i="30"/>
  <c r="G69" i="30"/>
  <c r="F69" i="30"/>
  <c r="E69" i="30"/>
  <c r="D69" i="30"/>
  <c r="C69" i="30"/>
  <c r="B69" i="30"/>
  <c r="AC68" i="30"/>
  <c r="AB68" i="30"/>
  <c r="AA68" i="30"/>
  <c r="Z68" i="30"/>
  <c r="Y68" i="30"/>
  <c r="X68" i="30"/>
  <c r="W68" i="30"/>
  <c r="V68" i="30"/>
  <c r="U68" i="30"/>
  <c r="T68" i="30"/>
  <c r="S68" i="30"/>
  <c r="R68" i="30"/>
  <c r="Q68" i="30"/>
  <c r="P68" i="30"/>
  <c r="O68" i="30"/>
  <c r="N68" i="30"/>
  <c r="M68" i="30"/>
  <c r="L68" i="30"/>
  <c r="K68" i="30"/>
  <c r="J68" i="30"/>
  <c r="I68" i="30"/>
  <c r="H68" i="30"/>
  <c r="G68" i="30"/>
  <c r="F68" i="30"/>
  <c r="E68" i="30"/>
  <c r="D68" i="30"/>
  <c r="C68" i="30"/>
  <c r="B68" i="30"/>
  <c r="AC67" i="30"/>
  <c r="AB67" i="30"/>
  <c r="AA67" i="30"/>
  <c r="Z67" i="30"/>
  <c r="Y67" i="30"/>
  <c r="X67" i="30"/>
  <c r="W67" i="30"/>
  <c r="V67" i="30"/>
  <c r="U67" i="30"/>
  <c r="T67" i="30"/>
  <c r="S67" i="30"/>
  <c r="R67" i="30"/>
  <c r="Q67" i="30"/>
  <c r="P67" i="30"/>
  <c r="O67" i="30"/>
  <c r="N67" i="30"/>
  <c r="M67" i="30"/>
  <c r="L67" i="30"/>
  <c r="K67" i="30"/>
  <c r="J67" i="30"/>
  <c r="I67" i="30"/>
  <c r="H67" i="30"/>
  <c r="G67" i="30"/>
  <c r="F67" i="30"/>
  <c r="E67" i="30"/>
  <c r="D67" i="30"/>
  <c r="C67" i="30"/>
  <c r="B67" i="30"/>
  <c r="AC66" i="30"/>
  <c r="AB66" i="30"/>
  <c r="AA66" i="30"/>
  <c r="Z66" i="30"/>
  <c r="Y66" i="30"/>
  <c r="X66" i="30"/>
  <c r="W66" i="30"/>
  <c r="V66" i="30"/>
  <c r="U66" i="30"/>
  <c r="T66" i="30"/>
  <c r="S66" i="30"/>
  <c r="R66" i="30"/>
  <c r="Q66" i="30"/>
  <c r="P66" i="30"/>
  <c r="O66" i="30"/>
  <c r="N66" i="30"/>
  <c r="M66" i="30"/>
  <c r="L66" i="30"/>
  <c r="K66" i="30"/>
  <c r="J66" i="30"/>
  <c r="I66" i="30"/>
  <c r="H66" i="30"/>
  <c r="G66" i="30"/>
  <c r="F66" i="30"/>
  <c r="E66" i="30"/>
  <c r="D66" i="30"/>
  <c r="C66" i="30"/>
  <c r="B66" i="30"/>
  <c r="AC65" i="30"/>
  <c r="AB65" i="30"/>
  <c r="AA65" i="30"/>
  <c r="Z65" i="30"/>
  <c r="Y65" i="30"/>
  <c r="X65" i="30"/>
  <c r="W65" i="30"/>
  <c r="V65" i="30"/>
  <c r="U65" i="30"/>
  <c r="T65" i="30"/>
  <c r="S65" i="30"/>
  <c r="R65" i="30"/>
  <c r="Q65" i="30"/>
  <c r="P65" i="30"/>
  <c r="O65" i="30"/>
  <c r="N65" i="30"/>
  <c r="M65" i="30"/>
  <c r="L65" i="30"/>
  <c r="K65" i="30"/>
  <c r="J65" i="30"/>
  <c r="I65" i="30"/>
  <c r="H65" i="30"/>
  <c r="G65" i="30"/>
  <c r="F65" i="30"/>
  <c r="E65" i="30"/>
  <c r="D65" i="30"/>
  <c r="C65" i="30"/>
  <c r="B65" i="30"/>
  <c r="AC64" i="30"/>
  <c r="AB64" i="30"/>
  <c r="AA64" i="30"/>
  <c r="Z64" i="30"/>
  <c r="Y64" i="30"/>
  <c r="X64" i="30"/>
  <c r="W64" i="30"/>
  <c r="V64" i="30"/>
  <c r="U64" i="30"/>
  <c r="T64" i="30"/>
  <c r="S64" i="30"/>
  <c r="R64" i="30"/>
  <c r="Q64" i="30"/>
  <c r="P64" i="30"/>
  <c r="O64" i="30"/>
  <c r="N64" i="30"/>
  <c r="M64" i="30"/>
  <c r="L64" i="30"/>
  <c r="K64" i="30"/>
  <c r="J64" i="30"/>
  <c r="I64" i="30"/>
  <c r="H64" i="30"/>
  <c r="G64" i="30"/>
  <c r="F64" i="30"/>
  <c r="E64" i="30"/>
  <c r="D64" i="30"/>
  <c r="C64" i="30"/>
  <c r="B64" i="30"/>
  <c r="AC63" i="30"/>
  <c r="AB63" i="30"/>
  <c r="AA63" i="30"/>
  <c r="Z63" i="30"/>
  <c r="Y63" i="30"/>
  <c r="X63" i="30"/>
  <c r="W63" i="30"/>
  <c r="V63" i="30"/>
  <c r="U63" i="30"/>
  <c r="T63" i="30"/>
  <c r="S63" i="30"/>
  <c r="R63" i="30"/>
  <c r="Q63" i="30"/>
  <c r="P63" i="30"/>
  <c r="O63" i="30"/>
  <c r="N63" i="30"/>
  <c r="M63" i="30"/>
  <c r="L63" i="30"/>
  <c r="K63" i="30"/>
  <c r="J63" i="30"/>
  <c r="I63" i="30"/>
  <c r="H63" i="30"/>
  <c r="G63" i="30"/>
  <c r="F63" i="30"/>
  <c r="E63" i="30"/>
  <c r="D63" i="30"/>
  <c r="C63" i="30"/>
  <c r="B63" i="30"/>
  <c r="AC62" i="30"/>
  <c r="AB62" i="30"/>
  <c r="AA62" i="30"/>
  <c r="Z62" i="30"/>
  <c r="Y62" i="30"/>
  <c r="X62" i="30"/>
  <c r="W62" i="30"/>
  <c r="V62" i="30"/>
  <c r="U62" i="30"/>
  <c r="T62" i="30"/>
  <c r="S62" i="30"/>
  <c r="R62" i="30"/>
  <c r="Q62" i="30"/>
  <c r="P62" i="30"/>
  <c r="O62" i="30"/>
  <c r="N62" i="30"/>
  <c r="M62" i="30"/>
  <c r="L62" i="30"/>
  <c r="K62" i="30"/>
  <c r="J62" i="30"/>
  <c r="I62" i="30"/>
  <c r="H62" i="30"/>
  <c r="G62" i="30"/>
  <c r="F62" i="30"/>
  <c r="E62" i="30"/>
  <c r="D62" i="30"/>
  <c r="C62" i="30"/>
  <c r="B62" i="30"/>
  <c r="AC61" i="30"/>
  <c r="AB61" i="30"/>
  <c r="AA61" i="30"/>
  <c r="Z61" i="30"/>
  <c r="Y61" i="30"/>
  <c r="X61" i="30"/>
  <c r="W61" i="30"/>
  <c r="V61" i="30"/>
  <c r="U61" i="30"/>
  <c r="T61" i="30"/>
  <c r="S61" i="30"/>
  <c r="R61" i="30"/>
  <c r="Q61" i="30"/>
  <c r="P61" i="30"/>
  <c r="O61" i="30"/>
  <c r="N61" i="30"/>
  <c r="M61" i="30"/>
  <c r="L61" i="30"/>
  <c r="K61" i="30"/>
  <c r="J61" i="30"/>
  <c r="I61" i="30"/>
  <c r="H61" i="30"/>
  <c r="G61" i="30"/>
  <c r="F61" i="30"/>
  <c r="E61" i="30"/>
  <c r="D61" i="30"/>
  <c r="C61" i="30"/>
  <c r="B61" i="30"/>
  <c r="AC60" i="30"/>
  <c r="AB60" i="30"/>
  <c r="AA60" i="30"/>
  <c r="Z60" i="30"/>
  <c r="Y60" i="30"/>
  <c r="X60" i="30"/>
  <c r="W60" i="30"/>
  <c r="V60" i="30"/>
  <c r="U60" i="30"/>
  <c r="T60" i="30"/>
  <c r="S60" i="30"/>
  <c r="R60" i="30"/>
  <c r="Q60" i="30"/>
  <c r="P60" i="30"/>
  <c r="O60" i="30"/>
  <c r="N60" i="30"/>
  <c r="M60" i="30"/>
  <c r="L60" i="30"/>
  <c r="K60" i="30"/>
  <c r="J60" i="30"/>
  <c r="I60" i="30"/>
  <c r="H60" i="30"/>
  <c r="G60" i="30"/>
  <c r="F60" i="30"/>
  <c r="E60" i="30"/>
  <c r="D60" i="30"/>
  <c r="C60" i="30"/>
  <c r="B60" i="30"/>
  <c r="AC59" i="30"/>
  <c r="AB59" i="30"/>
  <c r="AA59" i="30"/>
  <c r="Z59" i="30"/>
  <c r="Y59" i="30"/>
  <c r="X59" i="30"/>
  <c r="W59" i="30"/>
  <c r="V59" i="30"/>
  <c r="U59" i="30"/>
  <c r="T59" i="30"/>
  <c r="S59" i="30"/>
  <c r="R59" i="30"/>
  <c r="Q59" i="30"/>
  <c r="P59" i="30"/>
  <c r="O59" i="30"/>
  <c r="N59" i="30"/>
  <c r="M59" i="30"/>
  <c r="L59" i="30"/>
  <c r="K59" i="30"/>
  <c r="J59" i="30"/>
  <c r="I59" i="30"/>
  <c r="H59" i="30"/>
  <c r="G59" i="30"/>
  <c r="F59" i="30"/>
  <c r="E59" i="30"/>
  <c r="D59" i="30"/>
  <c r="C59" i="30"/>
  <c r="B59" i="30"/>
  <c r="AC58" i="30"/>
  <c r="AB58" i="30"/>
  <c r="AA58" i="30"/>
  <c r="Z58" i="30"/>
  <c r="Y58" i="30"/>
  <c r="X58" i="30"/>
  <c r="W58" i="30"/>
  <c r="V58" i="30"/>
  <c r="U58" i="30"/>
  <c r="T58" i="30"/>
  <c r="S58" i="30"/>
  <c r="R58" i="30"/>
  <c r="Q58" i="30"/>
  <c r="P58" i="30"/>
  <c r="O58" i="30"/>
  <c r="N58" i="30"/>
  <c r="M58" i="30"/>
  <c r="L58" i="30"/>
  <c r="K58" i="30"/>
  <c r="J58" i="30"/>
  <c r="I58" i="30"/>
  <c r="H58" i="30"/>
  <c r="G58" i="30"/>
  <c r="F58" i="30"/>
  <c r="E58" i="30"/>
  <c r="D58" i="30"/>
  <c r="C58" i="30"/>
  <c r="B58" i="30"/>
  <c r="AC57" i="30"/>
  <c r="AB57" i="30"/>
  <c r="AA57" i="30"/>
  <c r="Z57" i="30"/>
  <c r="Y57" i="30"/>
  <c r="X57" i="30"/>
  <c r="W57" i="30"/>
  <c r="V57" i="30"/>
  <c r="U57" i="30"/>
  <c r="T57" i="30"/>
  <c r="S57" i="30"/>
  <c r="R57" i="30"/>
  <c r="Q57" i="30"/>
  <c r="P57" i="30"/>
  <c r="O57" i="30"/>
  <c r="N57" i="30"/>
  <c r="M57" i="30"/>
  <c r="L57" i="30"/>
  <c r="K57" i="30"/>
  <c r="J57" i="30"/>
  <c r="I57" i="30"/>
  <c r="H57" i="30"/>
  <c r="G57" i="30"/>
  <c r="F57" i="30"/>
  <c r="E57" i="30"/>
  <c r="D57" i="30"/>
  <c r="C57" i="30"/>
  <c r="B57" i="30"/>
  <c r="AC56" i="30"/>
  <c r="AB56" i="30"/>
  <c r="AA56" i="30"/>
  <c r="Z56" i="30"/>
  <c r="Y56" i="30"/>
  <c r="X56" i="30"/>
  <c r="W56" i="30"/>
  <c r="V56" i="30"/>
  <c r="U56" i="30"/>
  <c r="T56" i="30"/>
  <c r="S56" i="30"/>
  <c r="R56" i="30"/>
  <c r="Q56" i="30"/>
  <c r="P56" i="30"/>
  <c r="O56" i="30"/>
  <c r="N56" i="30"/>
  <c r="M56" i="30"/>
  <c r="L56" i="30"/>
  <c r="K56" i="30"/>
  <c r="J56" i="30"/>
  <c r="I56" i="30"/>
  <c r="H56" i="30"/>
  <c r="G56" i="30"/>
  <c r="F56" i="30"/>
  <c r="E56" i="30"/>
  <c r="D56" i="30"/>
  <c r="C56" i="30"/>
  <c r="B56" i="30"/>
  <c r="AC55" i="30"/>
  <c r="AB55" i="30"/>
  <c r="AA55" i="30"/>
  <c r="Z55" i="30"/>
  <c r="Y55" i="30"/>
  <c r="X55" i="30"/>
  <c r="W55" i="30"/>
  <c r="V55" i="30"/>
  <c r="U55" i="30"/>
  <c r="T55" i="30"/>
  <c r="S55" i="30"/>
  <c r="R55" i="30"/>
  <c r="Q55" i="30"/>
  <c r="P55" i="30"/>
  <c r="O55" i="30"/>
  <c r="N55" i="30"/>
  <c r="M55" i="30"/>
  <c r="L55" i="30"/>
  <c r="K55" i="30"/>
  <c r="J55" i="30"/>
  <c r="I55" i="30"/>
  <c r="H55" i="30"/>
  <c r="G55" i="30"/>
  <c r="F55" i="30"/>
  <c r="E55" i="30"/>
  <c r="D55" i="30"/>
  <c r="C55" i="30"/>
  <c r="B55" i="30"/>
  <c r="AC54" i="30"/>
  <c r="AB54" i="30"/>
  <c r="AA54" i="30"/>
  <c r="Z54" i="30"/>
  <c r="Y54" i="30"/>
  <c r="X54" i="30"/>
  <c r="W54" i="30"/>
  <c r="V54" i="30"/>
  <c r="U54" i="30"/>
  <c r="T54" i="30"/>
  <c r="S54" i="30"/>
  <c r="R54" i="30"/>
  <c r="Q54" i="30"/>
  <c r="P54" i="30"/>
  <c r="O54" i="30"/>
  <c r="N54" i="30"/>
  <c r="M54" i="30"/>
  <c r="L54" i="30"/>
  <c r="K54" i="30"/>
  <c r="J54" i="30"/>
  <c r="I54" i="30"/>
  <c r="H54" i="30"/>
  <c r="G54" i="30"/>
  <c r="F54" i="30"/>
  <c r="E54" i="30"/>
  <c r="D54" i="30"/>
  <c r="C54" i="30"/>
  <c r="B54" i="30"/>
  <c r="AC53" i="30"/>
  <c r="AB53"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B53" i="30"/>
  <c r="AC52" i="30"/>
  <c r="AB52" i="30"/>
  <c r="AA52" i="30"/>
  <c r="Z52" i="30"/>
  <c r="Y52" i="30"/>
  <c r="X52" i="30"/>
  <c r="W52" i="30"/>
  <c r="V52" i="30"/>
  <c r="U52" i="30"/>
  <c r="T52" i="30"/>
  <c r="S52" i="30"/>
  <c r="R52" i="30"/>
  <c r="Q52" i="30"/>
  <c r="P52" i="30"/>
  <c r="O52" i="30"/>
  <c r="N52" i="30"/>
  <c r="M52" i="30"/>
  <c r="L52" i="30"/>
  <c r="K52" i="30"/>
  <c r="J52" i="30"/>
  <c r="I52" i="30"/>
  <c r="H52" i="30"/>
  <c r="G52" i="30"/>
  <c r="F52" i="30"/>
  <c r="E52" i="30"/>
  <c r="D52" i="30"/>
  <c r="C52" i="30"/>
  <c r="B52" i="30"/>
  <c r="AC51" i="30"/>
  <c r="AB51"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AC50" i="30"/>
  <c r="AB50" i="30"/>
  <c r="AA50" i="30"/>
  <c r="Z50" i="30"/>
  <c r="Y50" i="30"/>
  <c r="X50" i="30"/>
  <c r="W50" i="30"/>
  <c r="V50" i="30"/>
  <c r="U50" i="30"/>
  <c r="T50" i="30"/>
  <c r="S50" i="30"/>
  <c r="R50" i="30"/>
  <c r="Q50" i="30"/>
  <c r="P50" i="30"/>
  <c r="O50" i="30"/>
  <c r="N50" i="30"/>
  <c r="M50" i="30"/>
  <c r="L50" i="30"/>
  <c r="K50" i="30"/>
  <c r="J50" i="30"/>
  <c r="I50" i="30"/>
  <c r="H50" i="30"/>
  <c r="G50" i="30"/>
  <c r="F50" i="30"/>
  <c r="E50" i="30"/>
  <c r="D50" i="30"/>
  <c r="C50" i="30"/>
  <c r="B50" i="30"/>
  <c r="AC49" i="30"/>
  <c r="AB49" i="30"/>
  <c r="AA49" i="30"/>
  <c r="Z49" i="30"/>
  <c r="Y49" i="30"/>
  <c r="X49" i="30"/>
  <c r="W49" i="30"/>
  <c r="V49" i="30"/>
  <c r="U49" i="30"/>
  <c r="T49" i="30"/>
  <c r="S49" i="30"/>
  <c r="R49" i="30"/>
  <c r="Q49" i="30"/>
  <c r="P49" i="30"/>
  <c r="O49" i="30"/>
  <c r="N49" i="30"/>
  <c r="M49" i="30"/>
  <c r="L49" i="30"/>
  <c r="K49" i="30"/>
  <c r="J49" i="30"/>
  <c r="I49" i="30"/>
  <c r="H49" i="30"/>
  <c r="G49" i="30"/>
  <c r="F49" i="30"/>
  <c r="E49" i="30"/>
  <c r="D49" i="30"/>
  <c r="C49" i="30"/>
  <c r="B49"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AC47" i="30"/>
  <c r="AB47" i="30"/>
  <c r="AA47" i="30"/>
  <c r="Z47" i="30"/>
  <c r="Y47" i="30"/>
  <c r="X47" i="30"/>
  <c r="W47" i="30"/>
  <c r="V47" i="30"/>
  <c r="U47" i="30"/>
  <c r="T47" i="30"/>
  <c r="S47" i="30"/>
  <c r="R47" i="30"/>
  <c r="Q47" i="30"/>
  <c r="P47" i="30"/>
  <c r="O47" i="30"/>
  <c r="N47" i="30"/>
  <c r="M47" i="30"/>
  <c r="L47" i="30"/>
  <c r="K47" i="30"/>
  <c r="J47" i="30"/>
  <c r="I47" i="30"/>
  <c r="H47" i="30"/>
  <c r="G47" i="30"/>
  <c r="F47" i="30"/>
  <c r="E47" i="30"/>
  <c r="D47" i="30"/>
  <c r="C47" i="30"/>
  <c r="B47" i="30"/>
  <c r="AC46" i="30"/>
  <c r="AB46" i="30"/>
  <c r="AA46" i="30"/>
  <c r="Z46" i="30"/>
  <c r="Y46" i="30"/>
  <c r="X46" i="30"/>
  <c r="W46" i="30"/>
  <c r="V46" i="30"/>
  <c r="U46" i="30"/>
  <c r="T46" i="30"/>
  <c r="S46" i="30"/>
  <c r="R46" i="30"/>
  <c r="Q46" i="30"/>
  <c r="P46" i="30"/>
  <c r="O46" i="30"/>
  <c r="N46" i="30"/>
  <c r="M46" i="30"/>
  <c r="L46" i="30"/>
  <c r="K46" i="30"/>
  <c r="J46" i="30"/>
  <c r="I46" i="30"/>
  <c r="H46" i="30"/>
  <c r="G46" i="30"/>
  <c r="F46" i="30"/>
  <c r="E46" i="30"/>
  <c r="D46" i="30"/>
  <c r="C46" i="30"/>
  <c r="B46" i="30"/>
  <c r="AC45" i="30"/>
  <c r="AB45" i="30"/>
  <c r="AA45" i="30"/>
  <c r="Z45" i="30"/>
  <c r="Y45" i="30"/>
  <c r="X45" i="30"/>
  <c r="W45" i="30"/>
  <c r="V45" i="30"/>
  <c r="U45" i="30"/>
  <c r="T45" i="30"/>
  <c r="S45" i="30"/>
  <c r="R45" i="30"/>
  <c r="Q45" i="30"/>
  <c r="P45" i="30"/>
  <c r="O45" i="30"/>
  <c r="N45" i="30"/>
  <c r="M45" i="30"/>
  <c r="L45" i="30"/>
  <c r="K45" i="30"/>
  <c r="J45" i="30"/>
  <c r="I45" i="30"/>
  <c r="H45" i="30"/>
  <c r="G45" i="30"/>
  <c r="F45" i="30"/>
  <c r="E45" i="30"/>
  <c r="D45" i="30"/>
  <c r="C45" i="30"/>
  <c r="B45" i="30"/>
  <c r="AC44" i="30"/>
  <c r="AB44" i="30"/>
  <c r="AA44" i="30"/>
  <c r="Z44" i="30"/>
  <c r="Y44" i="30"/>
  <c r="X44" i="30"/>
  <c r="W44" i="30"/>
  <c r="V44" i="30"/>
  <c r="U44" i="30"/>
  <c r="T44" i="30"/>
  <c r="S44" i="30"/>
  <c r="R44" i="30"/>
  <c r="Q44" i="30"/>
  <c r="P44" i="30"/>
  <c r="O44" i="30"/>
  <c r="N44" i="30"/>
  <c r="M44" i="30"/>
  <c r="L44" i="30"/>
  <c r="K44" i="30"/>
  <c r="J44" i="30"/>
  <c r="I44" i="30"/>
  <c r="H44" i="30"/>
  <c r="G44" i="30"/>
  <c r="F44" i="30"/>
  <c r="E44" i="30"/>
  <c r="D44" i="30"/>
  <c r="C44" i="30"/>
  <c r="B44" i="30"/>
  <c r="AC43" i="30"/>
  <c r="AB43" i="30"/>
  <c r="AA43" i="30"/>
  <c r="Z43" i="30"/>
  <c r="Y43" i="30"/>
  <c r="X43" i="30"/>
  <c r="W43" i="30"/>
  <c r="V43" i="30"/>
  <c r="U43" i="30"/>
  <c r="T43" i="30"/>
  <c r="S43" i="30"/>
  <c r="R43" i="30"/>
  <c r="Q43" i="30"/>
  <c r="P43" i="30"/>
  <c r="O43" i="30"/>
  <c r="N43" i="30"/>
  <c r="M43" i="30"/>
  <c r="L43" i="30"/>
  <c r="K43" i="30"/>
  <c r="J43" i="30"/>
  <c r="I43" i="30"/>
  <c r="H43" i="30"/>
  <c r="G43" i="30"/>
  <c r="F43" i="30"/>
  <c r="E43" i="30"/>
  <c r="D43" i="30"/>
  <c r="C43" i="30"/>
  <c r="B43" i="30"/>
  <c r="AC42" i="30"/>
  <c r="AB42" i="30"/>
  <c r="AA42" i="30"/>
  <c r="Z42" i="30"/>
  <c r="Y42" i="30"/>
  <c r="X42" i="30"/>
  <c r="W42" i="30"/>
  <c r="V42" i="30"/>
  <c r="U42" i="30"/>
  <c r="T42" i="30"/>
  <c r="S42" i="30"/>
  <c r="R42" i="30"/>
  <c r="Q42" i="30"/>
  <c r="P42" i="30"/>
  <c r="O42" i="30"/>
  <c r="N42" i="30"/>
  <c r="M42" i="30"/>
  <c r="L42" i="30"/>
  <c r="K42" i="30"/>
  <c r="J42" i="30"/>
  <c r="I42" i="30"/>
  <c r="H42" i="30"/>
  <c r="G42" i="30"/>
  <c r="F42" i="30"/>
  <c r="E42" i="30"/>
  <c r="D42" i="30"/>
  <c r="C42" i="30"/>
  <c r="B42" i="30"/>
  <c r="AC41" i="30"/>
  <c r="AB41" i="30"/>
  <c r="AA41" i="30"/>
  <c r="Z41" i="30"/>
  <c r="Y41" i="30"/>
  <c r="X41" i="30"/>
  <c r="W41" i="30"/>
  <c r="V41" i="30"/>
  <c r="U41" i="30"/>
  <c r="T41" i="30"/>
  <c r="S41" i="30"/>
  <c r="R41" i="30"/>
  <c r="Q41" i="30"/>
  <c r="P41" i="30"/>
  <c r="O41" i="30"/>
  <c r="N41" i="30"/>
  <c r="M41" i="30"/>
  <c r="L41" i="30"/>
  <c r="K41" i="30"/>
  <c r="J41" i="30"/>
  <c r="I41" i="30"/>
  <c r="H41" i="30"/>
  <c r="G41" i="30"/>
  <c r="F41" i="30"/>
  <c r="E41" i="30"/>
  <c r="D41" i="30"/>
  <c r="C41" i="30"/>
  <c r="B41" i="30"/>
  <c r="AC40" i="30"/>
  <c r="AB40" i="30"/>
  <c r="AA40" i="30"/>
  <c r="Z40" i="30"/>
  <c r="Y40" i="30"/>
  <c r="X40" i="30"/>
  <c r="W40" i="30"/>
  <c r="V40" i="30"/>
  <c r="U40" i="30"/>
  <c r="T40" i="30"/>
  <c r="S40" i="30"/>
  <c r="R40" i="30"/>
  <c r="Q40" i="30"/>
  <c r="P40" i="30"/>
  <c r="O40" i="30"/>
  <c r="N40" i="30"/>
  <c r="M40" i="30"/>
  <c r="L40" i="30"/>
  <c r="K40" i="30"/>
  <c r="J40" i="30"/>
  <c r="I40" i="30"/>
  <c r="H40" i="30"/>
  <c r="G40" i="30"/>
  <c r="F40" i="30"/>
  <c r="E40" i="30"/>
  <c r="D40" i="30"/>
  <c r="C40" i="30"/>
  <c r="B40" i="30"/>
  <c r="AC35" i="30"/>
  <c r="AB35" i="30"/>
  <c r="AA35" i="30"/>
  <c r="Z35" i="30"/>
  <c r="Y35" i="30"/>
  <c r="X35" i="30"/>
  <c r="W35" i="30"/>
  <c r="V35" i="30"/>
  <c r="U35" i="30"/>
  <c r="T35" i="30"/>
  <c r="S35" i="30"/>
  <c r="R35" i="30"/>
  <c r="Q35" i="30"/>
  <c r="P35" i="30"/>
  <c r="O35" i="30"/>
  <c r="N35" i="30"/>
  <c r="M35" i="30"/>
  <c r="L35" i="30"/>
  <c r="K35" i="30"/>
  <c r="J35" i="30"/>
  <c r="I35" i="30"/>
  <c r="H35" i="30"/>
  <c r="G35" i="30"/>
  <c r="F35" i="30"/>
  <c r="E35" i="30"/>
  <c r="D35" i="30"/>
  <c r="C35" i="30"/>
  <c r="B35" i="30"/>
  <c r="AC34" i="30"/>
  <c r="AB34" i="30"/>
  <c r="AA34" i="30"/>
  <c r="Z34" i="30"/>
  <c r="Y34" i="30"/>
  <c r="X34" i="30"/>
  <c r="W34" i="30"/>
  <c r="V34" i="30"/>
  <c r="U34" i="30"/>
  <c r="T34" i="30"/>
  <c r="S34" i="30"/>
  <c r="R34" i="30"/>
  <c r="Q34" i="30"/>
  <c r="P34" i="30"/>
  <c r="O34" i="30"/>
  <c r="N34" i="30"/>
  <c r="M34" i="30"/>
  <c r="L34" i="30"/>
  <c r="K34" i="30"/>
  <c r="J34" i="30"/>
  <c r="I34" i="30"/>
  <c r="H34" i="30"/>
  <c r="G34" i="30"/>
  <c r="F34" i="30"/>
  <c r="E34" i="30"/>
  <c r="D34" i="30"/>
  <c r="C34" i="30"/>
  <c r="B34"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C30" i="30"/>
  <c r="AB30"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B30" i="30"/>
  <c r="AC29" i="30"/>
  <c r="AB29"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B29" i="30"/>
  <c r="AC28" i="30"/>
  <c r="AB28" i="30"/>
  <c r="AA28" i="30"/>
  <c r="Z28" i="30"/>
  <c r="Y28" i="30"/>
  <c r="X28" i="30"/>
  <c r="W28" i="30"/>
  <c r="V28" i="30"/>
  <c r="U28" i="30"/>
  <c r="T28" i="30"/>
  <c r="S28" i="30"/>
  <c r="R28" i="30"/>
  <c r="Q28" i="30"/>
  <c r="P28" i="30"/>
  <c r="O28" i="30"/>
  <c r="N28" i="30"/>
  <c r="M28" i="30"/>
  <c r="L28" i="30"/>
  <c r="K28" i="30"/>
  <c r="J28" i="30"/>
  <c r="I28" i="30"/>
  <c r="H28" i="30"/>
  <c r="G28" i="30"/>
  <c r="F28" i="30"/>
  <c r="E28" i="30"/>
  <c r="D28" i="30"/>
  <c r="C28" i="30"/>
  <c r="B28" i="30"/>
  <c r="AC27" i="30"/>
  <c r="AB27" i="30"/>
  <c r="AA27" i="30"/>
  <c r="Z27" i="30"/>
  <c r="Y27" i="30"/>
  <c r="X27" i="30"/>
  <c r="W27" i="30"/>
  <c r="V27" i="30"/>
  <c r="U27" i="30"/>
  <c r="T27" i="30"/>
  <c r="S27" i="30"/>
  <c r="R27" i="30"/>
  <c r="Q27" i="30"/>
  <c r="P27" i="30"/>
  <c r="O27" i="30"/>
  <c r="N27" i="30"/>
  <c r="M27" i="30"/>
  <c r="L27" i="30"/>
  <c r="K27" i="30"/>
  <c r="J27" i="30"/>
  <c r="I27" i="30"/>
  <c r="H27" i="30"/>
  <c r="G27" i="30"/>
  <c r="F27" i="30"/>
  <c r="E27" i="30"/>
  <c r="D27" i="30"/>
  <c r="C27" i="30"/>
  <c r="B27" i="30"/>
  <c r="AC26" i="30"/>
  <c r="AB26" i="30"/>
  <c r="AA26" i="30"/>
  <c r="Z26" i="30"/>
  <c r="Y26" i="30"/>
  <c r="X26" i="30"/>
  <c r="W26" i="30"/>
  <c r="V26" i="30"/>
  <c r="U26" i="30"/>
  <c r="T26" i="30"/>
  <c r="S26" i="30"/>
  <c r="R26" i="30"/>
  <c r="Q26" i="30"/>
  <c r="P26" i="30"/>
  <c r="O26" i="30"/>
  <c r="N26" i="30"/>
  <c r="M26" i="30"/>
  <c r="L26" i="30"/>
  <c r="K26" i="30"/>
  <c r="J26" i="30"/>
  <c r="I26" i="30"/>
  <c r="H26" i="30"/>
  <c r="G26" i="30"/>
  <c r="F26" i="30"/>
  <c r="E26" i="30"/>
  <c r="D26" i="30"/>
  <c r="C26" i="30"/>
  <c r="B26" i="30"/>
  <c r="AC25" i="30"/>
  <c r="AB25" i="30"/>
  <c r="AA25" i="30"/>
  <c r="Z25" i="30"/>
  <c r="Y25" i="30"/>
  <c r="X25" i="30"/>
  <c r="W25" i="30"/>
  <c r="V25" i="30"/>
  <c r="U25" i="30"/>
  <c r="T25" i="30"/>
  <c r="S25" i="30"/>
  <c r="R25" i="30"/>
  <c r="Q25" i="30"/>
  <c r="P25" i="30"/>
  <c r="O25" i="30"/>
  <c r="N25" i="30"/>
  <c r="M25" i="30"/>
  <c r="L25" i="30"/>
  <c r="K25" i="30"/>
  <c r="J25" i="30"/>
  <c r="I25" i="30"/>
  <c r="H25" i="30"/>
  <c r="G25" i="30"/>
  <c r="F25" i="30"/>
  <c r="E25" i="30"/>
  <c r="D25" i="30"/>
  <c r="C25" i="30"/>
  <c r="B25"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AC23" i="30"/>
  <c r="AB23" i="30"/>
  <c r="AA23" i="30"/>
  <c r="Z23" i="30"/>
  <c r="Y23" i="30"/>
  <c r="X23" i="30"/>
  <c r="W23" i="30"/>
  <c r="V23" i="30"/>
  <c r="U23" i="30"/>
  <c r="T23" i="30"/>
  <c r="S23" i="30"/>
  <c r="R23" i="30"/>
  <c r="Q23" i="30"/>
  <c r="P23" i="30"/>
  <c r="O23" i="30"/>
  <c r="N23" i="30"/>
  <c r="M23" i="30"/>
  <c r="L23" i="30"/>
  <c r="K23" i="30"/>
  <c r="J23" i="30"/>
  <c r="I23" i="30"/>
  <c r="H23" i="30"/>
  <c r="G23" i="30"/>
  <c r="F23" i="30"/>
  <c r="E23" i="30"/>
  <c r="D23" i="30"/>
  <c r="C23" i="30"/>
  <c r="B23"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AC21" i="30"/>
  <c r="AB21" i="30"/>
  <c r="AA21" i="30"/>
  <c r="Z21" i="30"/>
  <c r="Y21" i="30"/>
  <c r="X21" i="30"/>
  <c r="W21" i="30"/>
  <c r="V21" i="30"/>
  <c r="U21" i="30"/>
  <c r="T21" i="30"/>
  <c r="S21" i="30"/>
  <c r="R21" i="30"/>
  <c r="Q21" i="30"/>
  <c r="P21" i="30"/>
  <c r="O21" i="30"/>
  <c r="N21" i="30"/>
  <c r="M21" i="30"/>
  <c r="L21" i="30"/>
  <c r="K21" i="30"/>
  <c r="J21" i="30"/>
  <c r="I21" i="30"/>
  <c r="H21" i="30"/>
  <c r="G21" i="30"/>
  <c r="F21" i="30"/>
  <c r="E21" i="30"/>
  <c r="D21" i="30"/>
  <c r="C21" i="30"/>
  <c r="B21" i="30"/>
  <c r="AC20" i="30"/>
  <c r="AB20" i="30"/>
  <c r="AA20" i="30"/>
  <c r="Z20" i="30"/>
  <c r="Y20" i="30"/>
  <c r="X20" i="30"/>
  <c r="W20" i="30"/>
  <c r="V20" i="30"/>
  <c r="U20" i="30"/>
  <c r="T20" i="30"/>
  <c r="S20" i="30"/>
  <c r="R20" i="30"/>
  <c r="Q20" i="30"/>
  <c r="P20" i="30"/>
  <c r="O20" i="30"/>
  <c r="N20" i="30"/>
  <c r="M20" i="30"/>
  <c r="L20" i="30"/>
  <c r="K20" i="30"/>
  <c r="J20" i="30"/>
  <c r="I20" i="30"/>
  <c r="H20" i="30"/>
  <c r="G20" i="30"/>
  <c r="F20" i="30"/>
  <c r="E20" i="30"/>
  <c r="D20" i="30"/>
  <c r="C20" i="30"/>
  <c r="B20" i="30"/>
  <c r="AC19" i="30"/>
  <c r="AB19" i="30"/>
  <c r="AA19" i="30"/>
  <c r="Z19" i="30"/>
  <c r="Y19" i="30"/>
  <c r="X19" i="30"/>
  <c r="W19" i="30"/>
  <c r="V19" i="30"/>
  <c r="U19" i="30"/>
  <c r="T19" i="30"/>
  <c r="S19" i="30"/>
  <c r="R19" i="30"/>
  <c r="Q19" i="30"/>
  <c r="P19" i="30"/>
  <c r="O19" i="30"/>
  <c r="N19" i="30"/>
  <c r="M19" i="30"/>
  <c r="L19" i="30"/>
  <c r="K19" i="30"/>
  <c r="J19" i="30"/>
  <c r="I19" i="30"/>
  <c r="H19" i="30"/>
  <c r="G19" i="30"/>
  <c r="F19" i="30"/>
  <c r="E19" i="30"/>
  <c r="D19" i="30"/>
  <c r="C19" i="30"/>
  <c r="B19" i="30"/>
  <c r="AC18" i="30"/>
  <c r="AB18" i="30"/>
  <c r="AA18" i="30"/>
  <c r="Z18" i="30"/>
  <c r="Y18" i="30"/>
  <c r="X18" i="30"/>
  <c r="W18" i="30"/>
  <c r="V18" i="30"/>
  <c r="U18" i="30"/>
  <c r="T18" i="30"/>
  <c r="S18" i="30"/>
  <c r="R18" i="30"/>
  <c r="Q18" i="30"/>
  <c r="P18" i="30"/>
  <c r="O18" i="30"/>
  <c r="N18" i="30"/>
  <c r="M18" i="30"/>
  <c r="L18" i="30"/>
  <c r="K18" i="30"/>
  <c r="J18" i="30"/>
  <c r="I18" i="30"/>
  <c r="H18" i="30"/>
  <c r="G18" i="30"/>
  <c r="F18" i="30"/>
  <c r="E18" i="30"/>
  <c r="D18" i="30"/>
  <c r="C18" i="30"/>
  <c r="B18" i="30"/>
  <c r="AC17" i="30"/>
  <c r="AB17" i="30"/>
  <c r="AA17" i="30"/>
  <c r="Z17" i="30"/>
  <c r="Y17" i="30"/>
  <c r="X17" i="30"/>
  <c r="W17" i="30"/>
  <c r="V17" i="30"/>
  <c r="U17" i="30"/>
  <c r="T17" i="30"/>
  <c r="S17" i="30"/>
  <c r="R17" i="30"/>
  <c r="Q17" i="30"/>
  <c r="P17" i="30"/>
  <c r="O17" i="30"/>
  <c r="N17" i="30"/>
  <c r="M17" i="30"/>
  <c r="L17" i="30"/>
  <c r="K17" i="30"/>
  <c r="J17" i="30"/>
  <c r="I17" i="30"/>
  <c r="H17" i="30"/>
  <c r="G17" i="30"/>
  <c r="F17" i="30"/>
  <c r="E17" i="30"/>
  <c r="D17" i="30"/>
  <c r="C17" i="30"/>
  <c r="B17" i="30"/>
  <c r="AC16" i="30"/>
  <c r="AB16" i="30"/>
  <c r="AA16" i="30"/>
  <c r="Z16" i="30"/>
  <c r="Y16" i="30"/>
  <c r="X16" i="30"/>
  <c r="W16" i="30"/>
  <c r="V16" i="30"/>
  <c r="U16" i="30"/>
  <c r="T16" i="30"/>
  <c r="S16" i="30"/>
  <c r="R16" i="30"/>
  <c r="Q16" i="30"/>
  <c r="P16" i="30"/>
  <c r="O16" i="30"/>
  <c r="N16" i="30"/>
  <c r="M16" i="30"/>
  <c r="L16" i="30"/>
  <c r="K16" i="30"/>
  <c r="J16" i="30"/>
  <c r="I16" i="30"/>
  <c r="H16" i="30"/>
  <c r="G16" i="30"/>
  <c r="F16" i="30"/>
  <c r="E16" i="30"/>
  <c r="D16" i="30"/>
  <c r="C16" i="30"/>
  <c r="B16"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D15" i="30"/>
  <c r="C15" i="30"/>
  <c r="B15" i="30"/>
  <c r="AC14" i="30"/>
  <c r="AB14"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C13" i="30"/>
  <c r="AB13" i="30"/>
  <c r="AA13" i="30"/>
  <c r="Z13" i="30"/>
  <c r="Y13" i="30"/>
  <c r="X13" i="30"/>
  <c r="W13" i="30"/>
  <c r="V13" i="30"/>
  <c r="U13" i="30"/>
  <c r="T13" i="30"/>
  <c r="S13" i="30"/>
  <c r="R13" i="30"/>
  <c r="Q13" i="30"/>
  <c r="P13" i="30"/>
  <c r="O13" i="30"/>
  <c r="N13" i="30"/>
  <c r="M13" i="30"/>
  <c r="L13" i="30"/>
  <c r="K13" i="30"/>
  <c r="J13" i="30"/>
  <c r="I13" i="30"/>
  <c r="H13" i="30"/>
  <c r="G13" i="30"/>
  <c r="F13" i="30"/>
  <c r="E13" i="30"/>
  <c r="D13" i="30"/>
  <c r="C13" i="30"/>
  <c r="B13"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12" i="30"/>
  <c r="AC11" i="30"/>
  <c r="AB11"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B11"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10" i="30"/>
  <c r="AC9" i="30"/>
  <c r="AB9" i="30"/>
  <c r="AA9" i="30"/>
  <c r="Z9" i="30"/>
  <c r="Y9" i="30"/>
  <c r="X9" i="30"/>
  <c r="W9" i="30"/>
  <c r="V9" i="30"/>
  <c r="U9" i="30"/>
  <c r="T9" i="30"/>
  <c r="S9" i="30"/>
  <c r="R9" i="30"/>
  <c r="Q9" i="30"/>
  <c r="P9" i="30"/>
  <c r="O9" i="30"/>
  <c r="N9" i="30"/>
  <c r="M9" i="30"/>
  <c r="L9" i="30"/>
  <c r="K9" i="30"/>
  <c r="J9" i="30"/>
  <c r="I9" i="30"/>
  <c r="H9" i="30"/>
  <c r="G9" i="30"/>
  <c r="F9" i="30"/>
  <c r="E9" i="30"/>
  <c r="D9" i="30"/>
  <c r="C9" i="30"/>
  <c r="B9" i="30"/>
  <c r="AC8" i="30"/>
  <c r="AB8" i="30"/>
  <c r="AA8" i="30"/>
  <c r="Z8" i="30"/>
  <c r="Y8" i="30"/>
  <c r="X8" i="30"/>
  <c r="W8" i="30"/>
  <c r="V8" i="30"/>
  <c r="U8" i="30"/>
  <c r="T8" i="30"/>
  <c r="S8" i="30"/>
  <c r="R8" i="30"/>
  <c r="Q8" i="30"/>
  <c r="P8" i="30"/>
  <c r="O8" i="30"/>
  <c r="N8" i="30"/>
  <c r="M8" i="30"/>
  <c r="L8" i="30"/>
  <c r="K8" i="30"/>
  <c r="J8" i="30"/>
  <c r="I8" i="30"/>
  <c r="H8" i="30"/>
  <c r="G8" i="30"/>
  <c r="F8" i="30"/>
  <c r="E8" i="30"/>
  <c r="D8" i="30"/>
  <c r="C8" i="30"/>
  <c r="B8" i="30"/>
  <c r="AC7" i="30"/>
  <c r="AB7" i="30"/>
  <c r="AA7" i="30"/>
  <c r="Z7" i="30"/>
  <c r="Y7" i="30"/>
  <c r="X7" i="30"/>
  <c r="W7" i="30"/>
  <c r="V7" i="30"/>
  <c r="U7" i="30"/>
  <c r="T7" i="30"/>
  <c r="S7" i="30"/>
  <c r="R7" i="30"/>
  <c r="Q7" i="30"/>
  <c r="P7" i="30"/>
  <c r="O7" i="30"/>
  <c r="N7" i="30"/>
  <c r="M7" i="30"/>
  <c r="L7" i="30"/>
  <c r="K7" i="30"/>
  <c r="J7" i="30"/>
  <c r="I7" i="30"/>
  <c r="H7" i="30"/>
  <c r="G7" i="30"/>
  <c r="F7" i="30"/>
  <c r="E7" i="30"/>
  <c r="D7" i="30"/>
  <c r="C7" i="30"/>
  <c r="B7"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6" i="30"/>
  <c r="H49" i="29"/>
  <c r="H54" i="29"/>
  <c r="G54" i="29"/>
  <c r="F54" i="29"/>
  <c r="C54" i="29"/>
  <c r="E54" i="29" s="1"/>
  <c r="H53" i="29"/>
  <c r="G53" i="29"/>
  <c r="D53" i="29"/>
  <c r="C53" i="29"/>
  <c r="F53" i="29" s="1"/>
  <c r="H52" i="29"/>
  <c r="G52" i="29"/>
  <c r="C52" i="29"/>
  <c r="D52" i="29" s="1"/>
  <c r="H51" i="29"/>
  <c r="G51" i="29"/>
  <c r="D51" i="29"/>
  <c r="C51" i="29"/>
  <c r="E51" i="29" s="1"/>
  <c r="H50" i="29"/>
  <c r="G50" i="29"/>
  <c r="F50" i="29"/>
  <c r="E50" i="29"/>
  <c r="D50" i="29"/>
  <c r="C50" i="29"/>
  <c r="G49" i="29"/>
  <c r="F49" i="29"/>
  <c r="E49" i="29"/>
  <c r="D49" i="29"/>
  <c r="C49" i="29"/>
  <c r="H48" i="29"/>
  <c r="G48" i="29"/>
  <c r="F48" i="29"/>
  <c r="C48" i="29"/>
  <c r="E48" i="29" s="1"/>
  <c r="H47" i="29"/>
  <c r="G47" i="29"/>
  <c r="D47" i="29"/>
  <c r="C47" i="29"/>
  <c r="F47" i="29" s="1"/>
  <c r="H46" i="29"/>
  <c r="G46" i="29"/>
  <c r="C46" i="29"/>
  <c r="D46" i="29" s="1"/>
  <c r="H45" i="29"/>
  <c r="G45" i="29"/>
  <c r="D45" i="29"/>
  <c r="C45" i="29"/>
  <c r="E45" i="29" s="1"/>
  <c r="H44" i="29"/>
  <c r="G44" i="29"/>
  <c r="F44" i="29"/>
  <c r="E44" i="29"/>
  <c r="D44" i="29"/>
  <c r="C44" i="29"/>
  <c r="H43" i="29"/>
  <c r="G43" i="29"/>
  <c r="F43" i="29"/>
  <c r="E43" i="29"/>
  <c r="D43" i="29"/>
  <c r="C43" i="29"/>
  <c r="H42" i="29"/>
  <c r="G42" i="29"/>
  <c r="F42" i="29"/>
  <c r="C42" i="29"/>
  <c r="E42" i="29" s="1"/>
  <c r="H41" i="29"/>
  <c r="G41" i="29"/>
  <c r="D41" i="29"/>
  <c r="C41" i="29"/>
  <c r="F41" i="29" s="1"/>
  <c r="H40" i="29"/>
  <c r="G40" i="29"/>
  <c r="C40" i="29"/>
  <c r="D40" i="29" s="1"/>
  <c r="H39" i="29"/>
  <c r="G39" i="29"/>
  <c r="D39" i="29"/>
  <c r="C39" i="29"/>
  <c r="E39" i="29" s="1"/>
  <c r="H38" i="29"/>
  <c r="G38" i="29"/>
  <c r="F38" i="29"/>
  <c r="E38" i="29"/>
  <c r="D38" i="29"/>
  <c r="C38" i="29"/>
  <c r="H37" i="29"/>
  <c r="G37" i="29"/>
  <c r="F37" i="29"/>
  <c r="E37" i="29"/>
  <c r="D37" i="29"/>
  <c r="C37" i="29"/>
  <c r="H36" i="29"/>
  <c r="G36" i="29"/>
  <c r="F36" i="29"/>
  <c r="C36" i="29"/>
  <c r="E36" i="29" s="1"/>
  <c r="H35" i="29"/>
  <c r="G35" i="29"/>
  <c r="D35" i="29"/>
  <c r="C35" i="29"/>
  <c r="F35" i="29" s="1"/>
  <c r="H34" i="29"/>
  <c r="G34" i="29"/>
  <c r="C34" i="29"/>
  <c r="D34" i="29" s="1"/>
  <c r="H33" i="29"/>
  <c r="G33" i="29"/>
  <c r="D33" i="29"/>
  <c r="C33" i="29"/>
  <c r="E33" i="29" s="1"/>
  <c r="H32" i="29"/>
  <c r="G32" i="29"/>
  <c r="F32" i="29"/>
  <c r="E32" i="29"/>
  <c r="D32" i="29"/>
  <c r="C32" i="29"/>
  <c r="H31" i="29"/>
  <c r="G31" i="29"/>
  <c r="F31" i="29"/>
  <c r="E31" i="29"/>
  <c r="D31" i="29"/>
  <c r="C31" i="29"/>
  <c r="H30" i="29"/>
  <c r="G30" i="29"/>
  <c r="F30" i="29"/>
  <c r="C30" i="29"/>
  <c r="E30" i="29" s="1"/>
  <c r="H29" i="29"/>
  <c r="G29" i="29"/>
  <c r="D29" i="29"/>
  <c r="C29" i="29"/>
  <c r="F29" i="29" s="1"/>
  <c r="H28" i="29"/>
  <c r="G28" i="29"/>
  <c r="C28" i="29"/>
  <c r="D28" i="29" s="1"/>
  <c r="H27" i="29"/>
  <c r="G27" i="29"/>
  <c r="C27" i="29"/>
  <c r="E27" i="29" s="1"/>
  <c r="H26" i="29"/>
  <c r="G26" i="29"/>
  <c r="F26" i="29"/>
  <c r="E26" i="29"/>
  <c r="D26" i="29"/>
  <c r="C26" i="29"/>
  <c r="H25" i="29"/>
  <c r="G25" i="29"/>
  <c r="F25" i="29"/>
  <c r="E25" i="29"/>
  <c r="D25" i="29"/>
  <c r="C25" i="29"/>
  <c r="H24" i="29"/>
  <c r="G24" i="29"/>
  <c r="F24" i="29"/>
  <c r="C24" i="29"/>
  <c r="E24" i="29" s="1"/>
  <c r="H23" i="29"/>
  <c r="G23" i="29"/>
  <c r="D23" i="29"/>
  <c r="C23" i="29"/>
  <c r="F23" i="29" s="1"/>
  <c r="H22" i="29"/>
  <c r="G22" i="29"/>
  <c r="C22" i="29"/>
  <c r="D22" i="29" s="1"/>
  <c r="H21" i="29"/>
  <c r="G21" i="29"/>
  <c r="C21" i="29"/>
  <c r="E21" i="29" s="1"/>
  <c r="H20" i="29"/>
  <c r="G20" i="29"/>
  <c r="F20" i="29"/>
  <c r="E20" i="29"/>
  <c r="D20" i="29"/>
  <c r="C20" i="29"/>
  <c r="H19" i="29"/>
  <c r="G19" i="29"/>
  <c r="F19" i="29"/>
  <c r="E19" i="29"/>
  <c r="D19" i="29"/>
  <c r="C19" i="29"/>
  <c r="H18" i="29"/>
  <c r="G18" i="29"/>
  <c r="F18" i="29"/>
  <c r="C18" i="29"/>
  <c r="E18" i="29" s="1"/>
  <c r="H17" i="29"/>
  <c r="G17" i="29"/>
  <c r="D17" i="29"/>
  <c r="C17" i="29"/>
  <c r="F17" i="29" s="1"/>
  <c r="H16" i="29"/>
  <c r="G16" i="29"/>
  <c r="C16" i="29"/>
  <c r="D16" i="29" s="1"/>
  <c r="H15" i="29"/>
  <c r="G15" i="29"/>
  <c r="C15" i="29"/>
  <c r="E15" i="29" s="1"/>
  <c r="H14" i="29"/>
  <c r="G14" i="29"/>
  <c r="F14" i="29"/>
  <c r="E14" i="29"/>
  <c r="D14" i="29"/>
  <c r="C14" i="29"/>
  <c r="H13" i="29"/>
  <c r="G13" i="29"/>
  <c r="F13" i="29"/>
  <c r="E13" i="29"/>
  <c r="D13" i="29"/>
  <c r="C13" i="29"/>
  <c r="H12" i="29"/>
  <c r="G12" i="29"/>
  <c r="F12" i="29"/>
  <c r="C12" i="29"/>
  <c r="E12" i="29" s="1"/>
  <c r="H11" i="29"/>
  <c r="G11" i="29"/>
  <c r="D11" i="29"/>
  <c r="C11" i="29"/>
  <c r="F11" i="29" s="1"/>
  <c r="H10" i="29"/>
  <c r="G10" i="29"/>
  <c r="C10" i="29"/>
  <c r="D10" i="29" s="1"/>
  <c r="H9" i="29"/>
  <c r="G9" i="29"/>
  <c r="C9" i="29"/>
  <c r="E9" i="29" s="1"/>
  <c r="H8" i="29"/>
  <c r="G8" i="29"/>
  <c r="F8" i="29"/>
  <c r="E8" i="29"/>
  <c r="D8" i="29"/>
  <c r="C8" i="29"/>
  <c r="H7" i="29"/>
  <c r="G7" i="29"/>
  <c r="F7" i="29"/>
  <c r="E7" i="29"/>
  <c r="D7" i="29"/>
  <c r="C7" i="29"/>
  <c r="A7" i="29"/>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H6" i="29"/>
  <c r="G6" i="29"/>
  <c r="F6" i="29"/>
  <c r="C6" i="29"/>
  <c r="E6" i="29" s="1"/>
  <c r="A6" i="29"/>
  <c r="H5" i="29"/>
  <c r="G5" i="29"/>
  <c r="D5" i="29"/>
  <c r="C5" i="29"/>
  <c r="F5" i="29" s="1"/>
  <c r="D9" i="29" l="1"/>
  <c r="D15" i="29"/>
  <c r="F15" i="29"/>
  <c r="E16" i="29"/>
  <c r="F21" i="29"/>
  <c r="E22" i="29"/>
  <c r="F27" i="29"/>
  <c r="E28" i="29"/>
  <c r="F33" i="29"/>
  <c r="E34" i="29"/>
  <c r="F39" i="29"/>
  <c r="E40" i="29"/>
  <c r="F45" i="29"/>
  <c r="E46" i="29"/>
  <c r="F51" i="29"/>
  <c r="E52" i="29"/>
  <c r="E5" i="29"/>
  <c r="D6" i="29"/>
  <c r="F10" i="29"/>
  <c r="E11" i="29"/>
  <c r="D12" i="29"/>
  <c r="F16" i="29"/>
  <c r="E17" i="29"/>
  <c r="D18" i="29"/>
  <c r="F22" i="29"/>
  <c r="E23" i="29"/>
  <c r="D24" i="29"/>
  <c r="F28" i="29"/>
  <c r="E29" i="29"/>
  <c r="D30" i="29"/>
  <c r="F34" i="29"/>
  <c r="E35" i="29"/>
  <c r="D36" i="29"/>
  <c r="F40" i="29"/>
  <c r="E41" i="29"/>
  <c r="D42" i="29"/>
  <c r="F46" i="29"/>
  <c r="E47" i="29"/>
  <c r="D48" i="29"/>
  <c r="F52" i="29"/>
  <c r="E53" i="29"/>
  <c r="D54" i="29"/>
  <c r="F9" i="29"/>
  <c r="E10" i="29"/>
  <c r="D21" i="29"/>
  <c r="D27" i="29"/>
  <c r="E18" i="27" l="1"/>
  <c r="E19" i="27"/>
  <c r="E5" i="27"/>
  <c r="E4" i="27"/>
  <c r="E15" i="27"/>
  <c r="E16" i="27"/>
  <c r="E12" i="27"/>
  <c r="E13" i="27"/>
  <c r="E9" i="27"/>
  <c r="E10" i="27"/>
  <c r="E3" i="27"/>
  <c r="E8" i="27"/>
  <c r="E11" i="27"/>
  <c r="E14" i="27"/>
  <c r="E17" i="27"/>
  <c r="E20" i="27" l="1"/>
  <c r="E40" i="4" s="1"/>
  <c r="E6" i="27"/>
  <c r="E39" i="4" s="1"/>
  <c r="AA20" i="24"/>
  <c r="R24" i="24" l="1"/>
  <c r="Q24" i="24"/>
  <c r="H25" i="4" l="1"/>
  <c r="AA29" i="24" l="1"/>
  <c r="AA25" i="24"/>
  <c r="T35" i="24" l="1"/>
  <c r="T34" i="24"/>
  <c r="T33" i="24"/>
  <c r="T29" i="24"/>
  <c r="T28" i="24"/>
  <c r="T26" i="24"/>
  <c r="X26" i="24" s="1"/>
  <c r="T25" i="24"/>
  <c r="T24" i="24"/>
  <c r="T27" i="24"/>
  <c r="P43" i="24" l="1"/>
  <c r="P49" i="24" l="1"/>
  <c r="P48" i="24"/>
  <c r="P47" i="24"/>
  <c r="S48" i="24" l="1"/>
  <c r="W48" i="24" s="1"/>
  <c r="U48" i="24"/>
  <c r="Z48" i="24" s="1"/>
  <c r="T48" i="24"/>
  <c r="X48" i="24" s="1"/>
  <c r="R48" i="24"/>
  <c r="T47" i="24"/>
  <c r="X47" i="24" s="1"/>
  <c r="S47" i="24"/>
  <c r="W47" i="24" s="1"/>
  <c r="R47" i="24"/>
  <c r="U47" i="24"/>
  <c r="R49" i="24"/>
  <c r="U49" i="24"/>
  <c r="T49" i="24"/>
  <c r="X49" i="24" s="1"/>
  <c r="S49" i="24"/>
  <c r="Y49" i="24" s="1"/>
  <c r="P42" i="24"/>
  <c r="S28" i="24"/>
  <c r="V28" i="24" s="1"/>
  <c r="S27" i="24"/>
  <c r="V27" i="24" s="1"/>
  <c r="S26" i="24"/>
  <c r="V26" i="24" s="1"/>
  <c r="R28" i="24"/>
  <c r="R27" i="24"/>
  <c r="R26" i="24"/>
  <c r="Y26" i="24" s="1"/>
  <c r="Q28" i="24"/>
  <c r="U28" i="24" s="1"/>
  <c r="Q27" i="24"/>
  <c r="U27" i="24" s="1"/>
  <c r="Q26" i="24"/>
  <c r="U26" i="24" s="1"/>
  <c r="P28" i="24"/>
  <c r="P27" i="24"/>
  <c r="P26" i="24"/>
  <c r="S35" i="24"/>
  <c r="V35" i="24" s="1"/>
  <c r="R35" i="24"/>
  <c r="Q35" i="24"/>
  <c r="U35" i="24" s="1"/>
  <c r="P35" i="24"/>
  <c r="S34" i="24"/>
  <c r="V34" i="24" s="1"/>
  <c r="R34" i="24"/>
  <c r="Q34" i="24"/>
  <c r="U34" i="24" s="1"/>
  <c r="P34" i="24"/>
  <c r="S33" i="24"/>
  <c r="V33" i="24" s="1"/>
  <c r="R33" i="24"/>
  <c r="W33" i="24" s="1"/>
  <c r="Q33" i="24"/>
  <c r="U33" i="24" s="1"/>
  <c r="P33" i="24"/>
  <c r="S25" i="24"/>
  <c r="R25" i="24"/>
  <c r="Q25" i="24"/>
  <c r="U25" i="24" s="1"/>
  <c r="S29" i="24"/>
  <c r="R29" i="24"/>
  <c r="Q29" i="24"/>
  <c r="S24" i="24"/>
  <c r="AA48" i="24" l="1"/>
  <c r="Y48" i="24"/>
  <c r="AA33" i="24"/>
  <c r="Y47" i="24"/>
  <c r="W49" i="24"/>
  <c r="AC49" i="24" s="1"/>
  <c r="AA36" i="24"/>
  <c r="W29" i="24"/>
  <c r="W28" i="24"/>
  <c r="AA28" i="24"/>
  <c r="W27" i="24"/>
  <c r="AA27" i="24" s="1"/>
  <c r="W26" i="24"/>
  <c r="AA26" i="24" s="1"/>
  <c r="W25" i="24"/>
  <c r="W35" i="24"/>
  <c r="AA35" i="24" s="1"/>
  <c r="AB32" i="24"/>
  <c r="W34" i="24"/>
  <c r="AA34" i="24" s="1"/>
  <c r="W24" i="24"/>
  <c r="V25" i="24"/>
  <c r="P29" i="24"/>
  <c r="U29" i="24"/>
  <c r="V29" i="24"/>
  <c r="U24" i="24"/>
  <c r="V24" i="24"/>
  <c r="P25" i="24"/>
  <c r="P24" i="24"/>
  <c r="AC48" i="24" l="1"/>
  <c r="AC47" i="24"/>
  <c r="O38" i="24"/>
  <c r="Q38" i="24" l="1"/>
  <c r="E19" i="4" s="1"/>
  <c r="O11" i="24"/>
  <c r="P20" i="24"/>
  <c r="P15" i="24"/>
  <c r="P19" i="24"/>
  <c r="AA19" i="24" l="1"/>
  <c r="Q11" i="24" s="1"/>
  <c r="E4" i="4" l="1"/>
  <c r="H58" i="4"/>
  <c r="H48" i="4" l="1"/>
  <c r="H49" i="4"/>
  <c r="H50" i="4"/>
  <c r="H57" i="4" l="1"/>
  <c r="H44" i="4"/>
  <c r="H51" i="4"/>
  <c r="H52" i="4"/>
  <c r="H53" i="4"/>
  <c r="H36" i="4"/>
  <c r="H37" i="4"/>
  <c r="H8" i="4"/>
  <c r="H9" i="4"/>
  <c r="H10" i="4"/>
  <c r="H11" i="4"/>
  <c r="H12" i="4"/>
  <c r="H13" i="4"/>
  <c r="H14" i="4"/>
  <c r="H15" i="4"/>
  <c r="H16" i="4"/>
  <c r="H17" i="4"/>
  <c r="H18" i="4"/>
  <c r="H20" i="4"/>
  <c r="H21" i="4"/>
  <c r="H22" i="4"/>
  <c r="H23" i="4"/>
  <c r="H24" i="4"/>
  <c r="H26" i="4"/>
  <c r="H27" i="4"/>
  <c r="H28" i="4"/>
  <c r="H29" i="4"/>
  <c r="H30" i="4"/>
  <c r="H31" i="4"/>
  <c r="H32" i="4"/>
  <c r="H33" i="4"/>
  <c r="H34" i="4"/>
  <c r="H35" i="4"/>
  <c r="H38" i="4"/>
  <c r="H39" i="4"/>
  <c r="H40" i="4"/>
  <c r="H41" i="4"/>
  <c r="H42" i="4"/>
  <c r="H43" i="4"/>
  <c r="H54" i="4"/>
  <c r="H7" i="4"/>
  <c r="H19" i="4" l="1"/>
  <c r="H4" i="4" l="1"/>
  <c r="H5" i="4" s="1"/>
  <c r="P2" i="4" s="1"/>
  <c r="H59" i="4" l="1"/>
</calcChain>
</file>

<file path=xl/sharedStrings.xml><?xml version="1.0" encoding="utf-8"?>
<sst xmlns="http://schemas.openxmlformats.org/spreadsheetml/2006/main" count="390" uniqueCount="256">
  <si>
    <r>
      <rPr>
        <b/>
        <sz val="12"/>
        <color indexed="8"/>
        <rFont val="標楷體"/>
        <family val="4"/>
        <charset val="136"/>
      </rPr>
      <t>項目</t>
    </r>
  </si>
  <si>
    <r>
      <rPr>
        <b/>
        <sz val="12"/>
        <color indexed="8"/>
        <rFont val="標楷體"/>
        <family val="4"/>
        <charset val="136"/>
      </rPr>
      <t>單價</t>
    </r>
  </si>
  <si>
    <r>
      <rPr>
        <b/>
        <sz val="12"/>
        <color indexed="8"/>
        <rFont val="標楷體"/>
        <family val="4"/>
        <charset val="136"/>
      </rPr>
      <t>單位</t>
    </r>
    <phoneticPr fontId="2" type="noConversion"/>
  </si>
  <si>
    <r>
      <rPr>
        <b/>
        <sz val="12"/>
        <color indexed="8"/>
        <rFont val="標楷體"/>
        <family val="4"/>
        <charset val="136"/>
      </rPr>
      <t>總價</t>
    </r>
  </si>
  <si>
    <r>
      <rPr>
        <b/>
        <sz val="12"/>
        <color indexed="8"/>
        <rFont val="標楷體"/>
        <family val="4"/>
        <charset val="136"/>
      </rPr>
      <t>說明</t>
    </r>
  </si>
  <si>
    <t>式</t>
    <phoneticPr fontId="2" type="noConversion"/>
  </si>
  <si>
    <r>
      <rPr>
        <b/>
        <sz val="12"/>
        <color indexed="8"/>
        <rFont val="標楷體"/>
        <family val="4"/>
        <charset val="136"/>
      </rPr>
      <t>小計</t>
    </r>
  </si>
  <si>
    <r>
      <rPr>
        <sz val="12"/>
        <color indexed="8"/>
        <rFont val="標楷體"/>
        <family val="4"/>
        <charset val="136"/>
      </rPr>
      <t>稿費</t>
    </r>
    <phoneticPr fontId="2" type="noConversion"/>
  </si>
  <si>
    <r>
      <rPr>
        <sz val="12"/>
        <color indexed="8"/>
        <rFont val="標楷體"/>
        <family val="4"/>
        <charset val="136"/>
      </rPr>
      <t>千字</t>
    </r>
    <phoneticPr fontId="2" type="noConversion"/>
  </si>
  <si>
    <r>
      <rPr>
        <sz val="12"/>
        <color indexed="8"/>
        <rFont val="標楷體"/>
        <family val="4"/>
        <charset val="136"/>
      </rPr>
      <t>審查費</t>
    </r>
    <phoneticPr fontId="2" type="noConversion"/>
  </si>
  <si>
    <r>
      <rPr>
        <sz val="12"/>
        <color indexed="8"/>
        <rFont val="標楷體"/>
        <family val="4"/>
        <charset val="136"/>
      </rPr>
      <t>外文</t>
    </r>
    <r>
      <rPr>
        <sz val="12"/>
        <color indexed="8"/>
        <rFont val="Times New Roman"/>
        <family val="1"/>
      </rPr>
      <t>(</t>
    </r>
    <r>
      <rPr>
        <sz val="12"/>
        <color indexed="8"/>
        <rFont val="標楷體"/>
        <family val="4"/>
        <charset val="136"/>
      </rPr>
      <t>千字</t>
    </r>
    <r>
      <rPr>
        <sz val="12"/>
        <color indexed="8"/>
        <rFont val="Times New Roman"/>
        <family val="1"/>
      </rPr>
      <t>)</t>
    </r>
    <phoneticPr fontId="2" type="noConversion"/>
  </si>
  <si>
    <r>
      <rPr>
        <sz val="12"/>
        <color indexed="8"/>
        <rFont val="標楷體"/>
        <family val="4"/>
        <charset val="136"/>
      </rPr>
      <t>中文</t>
    </r>
    <r>
      <rPr>
        <sz val="12"/>
        <color indexed="8"/>
        <rFont val="Times New Roman"/>
        <family val="1"/>
      </rPr>
      <t>(</t>
    </r>
    <r>
      <rPr>
        <sz val="12"/>
        <color indexed="8"/>
        <rFont val="標楷體"/>
        <family val="4"/>
        <charset val="136"/>
      </rPr>
      <t>千字</t>
    </r>
    <r>
      <rPr>
        <sz val="12"/>
        <color indexed="8"/>
        <rFont val="Times New Roman"/>
        <family val="1"/>
      </rPr>
      <t>)</t>
    </r>
    <phoneticPr fontId="2" type="noConversion"/>
  </si>
  <si>
    <r>
      <rPr>
        <sz val="12"/>
        <color indexed="8"/>
        <rFont val="標楷體"/>
        <family val="4"/>
        <charset val="136"/>
      </rPr>
      <t>外文</t>
    </r>
    <r>
      <rPr>
        <sz val="12"/>
        <color indexed="8"/>
        <rFont val="Times New Roman"/>
        <family val="1"/>
      </rPr>
      <t>(</t>
    </r>
    <r>
      <rPr>
        <sz val="12"/>
        <color indexed="8"/>
        <rFont val="標楷體"/>
        <family val="4"/>
        <charset val="136"/>
      </rPr>
      <t>件</t>
    </r>
    <r>
      <rPr>
        <sz val="12"/>
        <color indexed="8"/>
        <rFont val="Times New Roman"/>
        <family val="1"/>
      </rPr>
      <t>)</t>
    </r>
    <phoneticPr fontId="2" type="noConversion"/>
  </si>
  <si>
    <r>
      <rPr>
        <sz val="12"/>
        <color indexed="8"/>
        <rFont val="標楷體"/>
        <family val="4"/>
        <charset val="136"/>
      </rPr>
      <t>件</t>
    </r>
    <phoneticPr fontId="2" type="noConversion"/>
  </si>
  <si>
    <r>
      <rPr>
        <sz val="12"/>
        <color indexed="8"/>
        <rFont val="標楷體"/>
        <family val="4"/>
        <charset val="136"/>
      </rPr>
      <t>中文</t>
    </r>
    <r>
      <rPr>
        <sz val="12"/>
        <color indexed="8"/>
        <rFont val="Times New Roman"/>
        <family val="1"/>
      </rPr>
      <t>(</t>
    </r>
    <r>
      <rPr>
        <sz val="12"/>
        <color indexed="8"/>
        <rFont val="標楷體"/>
        <family val="4"/>
        <charset val="136"/>
      </rPr>
      <t>件</t>
    </r>
    <r>
      <rPr>
        <sz val="12"/>
        <color indexed="8"/>
        <rFont val="Times New Roman"/>
        <family val="1"/>
      </rPr>
      <t>)</t>
    </r>
    <phoneticPr fontId="2" type="noConversion"/>
  </si>
  <si>
    <r>
      <rPr>
        <sz val="12"/>
        <color indexed="8"/>
        <rFont val="標楷體"/>
        <family val="4"/>
        <charset val="136"/>
      </rPr>
      <t>出席費</t>
    </r>
  </si>
  <si>
    <r>
      <rPr>
        <sz val="12"/>
        <color indexed="8"/>
        <rFont val="標楷體"/>
        <family val="4"/>
        <charset val="136"/>
      </rPr>
      <t>人次</t>
    </r>
    <phoneticPr fontId="2" type="noConversion"/>
  </si>
  <si>
    <r>
      <rPr>
        <sz val="12"/>
        <color indexed="8"/>
        <rFont val="標楷體"/>
        <family val="4"/>
        <charset val="136"/>
      </rPr>
      <t>講座鐘點費</t>
    </r>
    <phoneticPr fontId="2" type="noConversion"/>
  </si>
  <si>
    <r>
      <rPr>
        <sz val="12"/>
        <color indexed="8"/>
        <rFont val="標楷體"/>
        <family val="4"/>
        <charset val="136"/>
      </rPr>
      <t>內聘</t>
    </r>
  </si>
  <si>
    <r>
      <rPr>
        <sz val="12"/>
        <rFont val="標楷體"/>
        <family val="4"/>
        <charset val="136"/>
      </rPr>
      <t>節</t>
    </r>
    <phoneticPr fontId="2" type="noConversion"/>
  </si>
  <si>
    <r>
      <rPr>
        <sz val="12"/>
        <rFont val="標楷體"/>
        <family val="4"/>
        <charset val="136"/>
      </rPr>
      <t>外聘</t>
    </r>
  </si>
  <si>
    <r>
      <rPr>
        <sz val="12"/>
        <rFont val="標楷體"/>
        <family val="4"/>
        <charset val="136"/>
      </rPr>
      <t>國內</t>
    </r>
    <phoneticPr fontId="2" type="noConversion"/>
  </si>
  <si>
    <r>
      <rPr>
        <sz val="12"/>
        <rFont val="標楷體"/>
        <family val="4"/>
        <charset val="136"/>
      </rPr>
      <t>國內主辦或訓練機構</t>
    </r>
    <phoneticPr fontId="2" type="noConversion"/>
  </si>
  <si>
    <r>
      <rPr>
        <sz val="12"/>
        <color indexed="8"/>
        <rFont val="標楷體"/>
        <family val="4"/>
        <charset val="136"/>
      </rPr>
      <t>講座助理</t>
    </r>
    <phoneticPr fontId="2" type="noConversion"/>
  </si>
  <si>
    <r>
      <rPr>
        <sz val="12"/>
        <color indexed="8"/>
        <rFont val="標楷體"/>
        <family val="4"/>
        <charset val="136"/>
      </rPr>
      <t>同一課程講座</t>
    </r>
    <r>
      <rPr>
        <sz val="12"/>
        <color indexed="8"/>
        <rFont val="Times New Roman"/>
        <family val="1"/>
      </rPr>
      <t>1/2</t>
    </r>
    <r>
      <rPr>
        <sz val="12"/>
        <color indexed="8"/>
        <rFont val="標楷體"/>
        <family val="4"/>
        <charset val="136"/>
      </rPr>
      <t>支給</t>
    </r>
    <phoneticPr fontId="2" type="noConversion"/>
  </si>
  <si>
    <r>
      <rPr>
        <sz val="12"/>
        <color indexed="8"/>
        <rFont val="標楷體"/>
        <family val="4"/>
        <charset val="136"/>
      </rPr>
      <t>節</t>
    </r>
    <phoneticPr fontId="2" type="noConversion"/>
  </si>
  <si>
    <r>
      <rPr>
        <sz val="12"/>
        <color indexed="8"/>
        <rFont val="標楷體"/>
        <family val="4"/>
        <charset val="136"/>
      </rPr>
      <t>國內旅費</t>
    </r>
    <phoneticPr fontId="2" type="noConversion"/>
  </si>
  <si>
    <r>
      <rPr>
        <sz val="12"/>
        <color indexed="8"/>
        <rFont val="標楷體"/>
        <family val="4"/>
        <charset val="136"/>
      </rPr>
      <t>文具紙張</t>
    </r>
  </si>
  <si>
    <r>
      <rPr>
        <sz val="12"/>
        <color indexed="8"/>
        <rFont val="標楷體"/>
        <family val="4"/>
        <charset val="136"/>
      </rPr>
      <t>郵電</t>
    </r>
  </si>
  <si>
    <r>
      <rPr>
        <sz val="12"/>
        <color indexed="8"/>
        <rFont val="標楷體"/>
        <family val="4"/>
        <charset val="136"/>
      </rPr>
      <t>印刷</t>
    </r>
  </si>
  <si>
    <r>
      <rPr>
        <sz val="12"/>
        <color indexed="8"/>
        <rFont val="標楷體"/>
        <family val="4"/>
        <charset val="136"/>
      </rPr>
      <t>租金</t>
    </r>
  </si>
  <si>
    <r>
      <rPr>
        <sz val="12"/>
        <color indexed="8"/>
        <rFont val="標楷體"/>
        <family val="4"/>
        <charset val="136"/>
      </rPr>
      <t>維護費</t>
    </r>
    <phoneticPr fontId="2" type="noConversion"/>
  </si>
  <si>
    <r>
      <rPr>
        <sz val="12"/>
        <color indexed="8"/>
        <rFont val="標楷體"/>
        <family val="4"/>
        <charset val="136"/>
      </rPr>
      <t>油脂</t>
    </r>
    <phoneticPr fontId="2" type="noConversion"/>
  </si>
  <si>
    <r>
      <rPr>
        <sz val="12"/>
        <color indexed="8"/>
        <rFont val="標楷體"/>
        <family val="4"/>
        <charset val="136"/>
      </rPr>
      <t>電腦處理費</t>
    </r>
  </si>
  <si>
    <r>
      <rPr>
        <sz val="12"/>
        <color indexed="8"/>
        <rFont val="標楷體"/>
        <family val="4"/>
        <charset val="136"/>
      </rPr>
      <t>材料費</t>
    </r>
  </si>
  <si>
    <r>
      <rPr>
        <b/>
        <sz val="12"/>
        <color indexed="57"/>
        <rFont val="標楷體"/>
        <family val="4"/>
        <charset val="136"/>
      </rPr>
      <t>品項</t>
    </r>
    <phoneticPr fontId="2" type="noConversion"/>
  </si>
  <si>
    <r>
      <rPr>
        <sz val="12"/>
        <color indexed="8"/>
        <rFont val="標楷體"/>
        <family val="4"/>
        <charset val="136"/>
      </rPr>
      <t>餐費</t>
    </r>
  </si>
  <si>
    <r>
      <rPr>
        <sz val="12"/>
        <color indexed="8"/>
        <rFont val="標楷體"/>
        <family val="4"/>
        <charset val="136"/>
      </rPr>
      <t>其他</t>
    </r>
    <phoneticPr fontId="2" type="noConversion"/>
  </si>
  <si>
    <r>
      <rPr>
        <sz val="12"/>
        <color indexed="8"/>
        <rFont val="標楷體"/>
        <family val="4"/>
        <charset val="136"/>
      </rPr>
      <t>雜支費</t>
    </r>
  </si>
  <si>
    <r>
      <rPr>
        <b/>
        <sz val="12"/>
        <color indexed="8"/>
        <rFont val="標楷體"/>
        <family val="4"/>
        <charset val="136"/>
      </rPr>
      <t>三、管理費</t>
    </r>
  </si>
  <si>
    <r>
      <rPr>
        <sz val="12"/>
        <color indexed="8"/>
        <rFont val="標楷體"/>
        <family val="4"/>
        <charset val="136"/>
      </rPr>
      <t>管理費</t>
    </r>
    <phoneticPr fontId="2" type="noConversion"/>
  </si>
  <si>
    <r>
      <rPr>
        <b/>
        <sz val="12"/>
        <color indexed="8"/>
        <rFont val="標楷體"/>
        <family val="4"/>
        <charset val="136"/>
      </rPr>
      <t>備註：因本預算未編列資本門，故不能採購儀器設備，必要時可採租賃方式辦理。</t>
    </r>
  </si>
  <si>
    <t>式</t>
    <phoneticPr fontId="2" type="noConversion"/>
  </si>
  <si>
    <t>衛生福利部及所屬機關研究計畫助理人員工作酬金支給基準表</t>
  </si>
  <si>
    <t>單位：新台幣元</t>
  </si>
  <si>
    <t>專任助理</t>
  </si>
  <si>
    <t>兼任助理</t>
  </si>
  <si>
    <t>年資</t>
  </si>
  <si>
    <t>三專</t>
  </si>
  <si>
    <t>學士</t>
  </si>
  <si>
    <t>碩士</t>
  </si>
  <si>
    <r>
      <t>1.</t>
    </r>
    <r>
      <rPr>
        <sz val="14"/>
        <color indexed="8"/>
        <rFont val="標楷體"/>
        <family val="4"/>
        <charset val="136"/>
      </rPr>
      <t>表列數額為月支工作酬金標準。</t>
    </r>
  </si>
  <si>
    <t>級距</t>
    <phoneticPr fontId="2" type="noConversion"/>
  </si>
  <si>
    <t>勞保自</t>
    <phoneticPr fontId="2" type="noConversion"/>
  </si>
  <si>
    <t>勞保公</t>
    <phoneticPr fontId="2" type="noConversion"/>
  </si>
  <si>
    <t>健保自</t>
    <phoneticPr fontId="2" type="noConversion"/>
  </si>
  <si>
    <t>健保公</t>
    <phoneticPr fontId="2" type="noConversion"/>
  </si>
  <si>
    <t>勞退自</t>
    <phoneticPr fontId="2" type="noConversion"/>
  </si>
  <si>
    <t>勞退公</t>
    <phoneticPr fontId="2" type="noConversion"/>
  </si>
  <si>
    <t>博士班研究生獎助金</t>
    <phoneticPr fontId="2" type="noConversion"/>
  </si>
  <si>
    <t>研究酬金</t>
    <phoneticPr fontId="2" type="noConversion"/>
  </si>
  <si>
    <t>研究助學金</t>
    <phoneticPr fontId="2" type="noConversion"/>
  </si>
  <si>
    <t>調查訪問費</t>
    <phoneticPr fontId="2" type="noConversion"/>
  </si>
  <si>
    <t>圖書費</t>
    <phoneticPr fontId="2" type="noConversion"/>
  </si>
  <si>
    <t>-</t>
    <phoneticPr fontId="2" type="noConversion"/>
  </si>
  <si>
    <t>-</t>
    <phoneticPr fontId="2" type="noConversion"/>
  </si>
  <si>
    <t>勞退公</t>
    <phoneticPr fontId="2" type="noConversion"/>
  </si>
  <si>
    <r>
      <rPr>
        <sz val="14"/>
        <color rgb="FFFF0000"/>
        <rFont val="標楷體"/>
        <family val="4"/>
        <charset val="136"/>
      </rPr>
      <t>自</t>
    </r>
    <r>
      <rPr>
        <sz val="14"/>
        <color rgb="FFFF0000"/>
        <rFont val="Times New Roman"/>
        <family val="1"/>
      </rPr>
      <t>108</t>
    </r>
    <r>
      <rPr>
        <sz val="14"/>
        <color rgb="FFFF0000"/>
        <rFont val="標楷體"/>
        <family val="4"/>
        <charset val="136"/>
      </rPr>
      <t>年</t>
    </r>
    <r>
      <rPr>
        <sz val="14"/>
        <color rgb="FFFF0000"/>
        <rFont val="Times New Roman"/>
        <family val="1"/>
      </rPr>
      <t>1</t>
    </r>
    <r>
      <rPr>
        <sz val="14"/>
        <color rgb="FFFF0000"/>
        <rFont val="標楷體"/>
        <family val="4"/>
        <charset val="136"/>
      </rPr>
      <t>月</t>
    </r>
    <r>
      <rPr>
        <sz val="14"/>
        <color rgb="FFFF0000"/>
        <rFont val="Times New Roman"/>
        <family val="1"/>
      </rPr>
      <t>1</t>
    </r>
    <r>
      <rPr>
        <sz val="14"/>
        <color rgb="FFFF0000"/>
        <rFont val="標楷體"/>
        <family val="4"/>
        <charset val="136"/>
      </rPr>
      <t>日起，每月基本工資調整為新臺幣</t>
    </r>
    <r>
      <rPr>
        <sz val="14"/>
        <color rgb="FFFF0000"/>
        <rFont val="Times New Roman"/>
        <family val="1"/>
      </rPr>
      <t>(</t>
    </r>
    <r>
      <rPr>
        <sz val="14"/>
        <color rgb="FFFF0000"/>
        <rFont val="標楷體"/>
        <family val="4"/>
        <charset val="136"/>
      </rPr>
      <t>以下同</t>
    </r>
    <r>
      <rPr>
        <sz val="14"/>
        <color rgb="FFFF0000"/>
        <rFont val="Times New Roman"/>
        <family val="1"/>
      </rPr>
      <t>)23,100</t>
    </r>
    <r>
      <rPr>
        <sz val="14"/>
        <color rgb="FFFF0000"/>
        <rFont val="標楷體"/>
        <family val="4"/>
        <charset val="136"/>
      </rPr>
      <t>元；每小時基本工資調整為</t>
    </r>
    <r>
      <rPr>
        <sz val="14"/>
        <color rgb="FFFF0000"/>
        <rFont val="Times New Roman"/>
        <family val="1"/>
      </rPr>
      <t>150</t>
    </r>
    <r>
      <rPr>
        <sz val="14"/>
        <color rgb="FFFF0000"/>
        <rFont val="標楷體"/>
        <family val="4"/>
        <charset val="136"/>
      </rPr>
      <t>元，請查照。</t>
    </r>
  </si>
  <si>
    <t>單位</t>
  </si>
  <si>
    <r>
      <rPr>
        <sz val="16"/>
        <color rgb="FF000000"/>
        <rFont val="標楷體"/>
        <family val="4"/>
        <charset val="136"/>
      </rPr>
      <t>【註】</t>
    </r>
  </si>
  <si>
    <r>
      <rPr>
        <sz val="14"/>
        <color rgb="FF000000"/>
        <rFont val="標楷體"/>
        <family val="4"/>
        <charset val="136"/>
      </rPr>
      <t>最高以不超過</t>
    </r>
    <r>
      <rPr>
        <sz val="14"/>
        <color indexed="8"/>
        <rFont val="Times New Roman"/>
        <family val="1"/>
      </rPr>
      <t>15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</si>
  <si>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17</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</si>
  <si>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</si>
  <si>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3</t>
    </r>
    <r>
      <rPr>
        <sz val="14"/>
        <color indexed="8"/>
        <rFont val="標楷體"/>
        <family val="4"/>
        <charset val="136"/>
      </rPr>
      <t>個獎助單元為限</t>
    </r>
  </si>
  <si>
    <r>
      <rPr>
        <sz val="14"/>
        <color rgb="FF000000"/>
        <rFont val="標楷體"/>
        <family val="4"/>
        <charset val="136"/>
      </rPr>
      <t>每一獎助單元為新台幣</t>
    </r>
    <r>
      <rPr>
        <sz val="14"/>
        <color indexed="8"/>
        <rFont val="Times New Roman"/>
        <family val="1"/>
      </rPr>
      <t>2,000</t>
    </r>
    <r>
      <rPr>
        <sz val="14"/>
        <color indexed="8"/>
        <rFont val="標楷體"/>
        <family val="4"/>
        <charset val="136"/>
      </rPr>
      <t>元</t>
    </r>
  </si>
  <si>
    <r>
      <t>2.</t>
    </r>
    <r>
      <rPr>
        <sz val="14"/>
        <color indexed="8"/>
        <rFont val="Times New Roman"/>
        <family val="1"/>
      </rPr>
      <t xml:space="preserve"> 107</t>
    </r>
    <r>
      <rPr>
        <sz val="14"/>
        <color indexed="8"/>
        <rFont val="標楷體"/>
        <family val="4"/>
        <charset val="136"/>
      </rPr>
      <t>年</t>
    </r>
    <r>
      <rPr>
        <sz val="14"/>
        <color indexed="8"/>
        <rFont val="Times New Roman"/>
        <family val="1"/>
      </rPr>
      <t>3</t>
    </r>
    <r>
      <rPr>
        <sz val="14"/>
        <color indexed="8"/>
        <rFont val="標楷體"/>
        <family val="4"/>
        <charset val="136"/>
      </rPr>
      <t>月</t>
    </r>
    <r>
      <rPr>
        <sz val="14"/>
        <color indexed="8"/>
        <rFont val="Times New Roman"/>
        <family val="1"/>
      </rPr>
      <t>22</t>
    </r>
    <r>
      <rPr>
        <sz val="14"/>
        <color indexed="8"/>
        <rFont val="標楷體"/>
        <family val="4"/>
        <charset val="136"/>
      </rPr>
      <t>日衛部科字第</t>
    </r>
    <r>
      <rPr>
        <sz val="14"/>
        <color indexed="8"/>
        <rFont val="Times New Roman"/>
        <family val="1"/>
      </rPr>
      <t>1074060094B</t>
    </r>
    <r>
      <rPr>
        <sz val="14"/>
        <color indexed="8"/>
        <rFont val="標楷體"/>
        <family val="4"/>
        <charset val="136"/>
      </rPr>
      <t>號函修正。</t>
    </r>
  </si>
  <si>
    <r>
      <rPr>
        <sz val="14"/>
        <color rgb="FFFF0000"/>
        <rFont val="標楷體"/>
        <family val="4"/>
        <charset val="136"/>
      </rPr>
      <t>「基本工資」調整業經勞動部</t>
    </r>
    <r>
      <rPr>
        <sz val="14"/>
        <color rgb="FFFF0000"/>
        <rFont val="Times New Roman"/>
        <family val="1"/>
      </rPr>
      <t>107</t>
    </r>
    <r>
      <rPr>
        <sz val="14"/>
        <color rgb="FFFF0000"/>
        <rFont val="標楷體"/>
        <family val="4"/>
        <charset val="136"/>
      </rPr>
      <t>年</t>
    </r>
    <r>
      <rPr>
        <sz val="14"/>
        <color rgb="FFFF0000"/>
        <rFont val="Times New Roman"/>
        <family val="1"/>
      </rPr>
      <t>9</t>
    </r>
    <r>
      <rPr>
        <sz val="14"/>
        <color rgb="FFFF0000"/>
        <rFont val="標楷體"/>
        <family val="4"/>
        <charset val="136"/>
      </rPr>
      <t>月</t>
    </r>
    <r>
      <rPr>
        <sz val="14"/>
        <color rgb="FFFF0000"/>
        <rFont val="Times New Roman"/>
        <family val="1"/>
      </rPr>
      <t>5</t>
    </r>
    <r>
      <rPr>
        <sz val="14"/>
        <color rgb="FFFF0000"/>
        <rFont val="標楷體"/>
        <family val="4"/>
        <charset val="136"/>
      </rPr>
      <t>日勞動條</t>
    </r>
    <r>
      <rPr>
        <sz val="14"/>
        <color rgb="FFFF0000"/>
        <rFont val="Times New Roman"/>
        <family val="1"/>
      </rPr>
      <t>2</t>
    </r>
    <r>
      <rPr>
        <sz val="14"/>
        <color rgb="FFFF0000"/>
        <rFont val="標楷體"/>
        <family val="4"/>
        <charset val="136"/>
      </rPr>
      <t>字第</t>
    </r>
    <r>
      <rPr>
        <sz val="14"/>
        <color rgb="FFFF0000"/>
        <rFont val="Times New Roman"/>
        <family val="1"/>
      </rPr>
      <t>1070131233</t>
    </r>
    <r>
      <rPr>
        <sz val="14"/>
        <color rgb="FFFF0000"/>
        <rFont val="標楷體"/>
        <family val="4"/>
        <charset val="136"/>
      </rPr>
      <t>號公告發布。</t>
    </r>
    <phoneticPr fontId="33" type="noConversion"/>
  </si>
  <si>
    <t>研究酬金</t>
    <phoneticPr fontId="2" type="noConversion"/>
  </si>
  <si>
    <t>研究助學金</t>
    <phoneticPr fontId="2" type="noConversion"/>
  </si>
  <si>
    <t>博士班研究生獎助金</t>
    <phoneticPr fontId="2" type="noConversion"/>
  </si>
  <si>
    <t>單位</t>
    <phoneticPr fontId="2" type="noConversion"/>
  </si>
  <si>
    <t>助教級</t>
    <phoneticPr fontId="2" type="noConversion"/>
  </si>
  <si>
    <t>講師級</t>
    <phoneticPr fontId="2" type="noConversion"/>
  </si>
  <si>
    <t>大專學生</t>
    <phoneticPr fontId="2" type="noConversion"/>
  </si>
  <si>
    <t>碩士班研究生</t>
    <phoneticPr fontId="2" type="noConversion"/>
  </si>
  <si>
    <t>已獲博士候選人資格者</t>
    <phoneticPr fontId="2" type="noConversion"/>
  </si>
  <si>
    <t>未獲博士候選人資格者</t>
    <phoneticPr fontId="2" type="noConversion"/>
  </si>
  <si>
    <t>類別</t>
    <phoneticPr fontId="2" type="noConversion"/>
  </si>
  <si>
    <t>級別</t>
    <phoneticPr fontId="2" type="noConversion"/>
  </si>
  <si>
    <t>高中（高職）</t>
    <phoneticPr fontId="2" type="noConversion"/>
  </si>
  <si>
    <t>五專（二專）</t>
    <phoneticPr fontId="2" type="noConversion"/>
  </si>
  <si>
    <t>第二年</t>
    <phoneticPr fontId="2" type="noConversion"/>
  </si>
  <si>
    <t>第三年</t>
    <phoneticPr fontId="2" type="noConversion"/>
  </si>
  <si>
    <t>第四年</t>
    <phoneticPr fontId="2" type="noConversion"/>
  </si>
  <si>
    <t>第五年</t>
    <phoneticPr fontId="2" type="noConversion"/>
  </si>
  <si>
    <t>第六年</t>
    <phoneticPr fontId="2" type="noConversion"/>
  </si>
  <si>
    <t>第七年</t>
    <phoneticPr fontId="2" type="noConversion"/>
  </si>
  <si>
    <t>第八年</t>
    <phoneticPr fontId="2" type="noConversion"/>
  </si>
  <si>
    <t>第九年</t>
    <phoneticPr fontId="2" type="noConversion"/>
  </si>
  <si>
    <t>第一年</t>
    <phoneticPr fontId="2" type="noConversion"/>
  </si>
  <si>
    <t>工資墊償基金</t>
    <phoneticPr fontId="2" type="noConversion"/>
  </si>
  <si>
    <t>協同主持人</t>
    <phoneticPr fontId="2" type="noConversion"/>
  </si>
  <si>
    <t>兼任研究員</t>
    <phoneticPr fontId="2" type="noConversion"/>
  </si>
  <si>
    <t>-</t>
    <phoneticPr fontId="2" type="noConversion"/>
  </si>
  <si>
    <t>合計</t>
    <phoneticPr fontId="2" type="noConversion"/>
  </si>
  <si>
    <t>不可填</t>
    <phoneticPr fontId="2" type="noConversion"/>
  </si>
  <si>
    <r>
      <rPr>
        <b/>
        <sz val="11"/>
        <color indexed="8"/>
        <rFont val="標楷體"/>
        <family val="4"/>
        <charset val="136"/>
      </rPr>
      <t>錯誤，詳見說明</t>
    </r>
    <phoneticPr fontId="2" type="noConversion"/>
  </si>
  <si>
    <t>受試者保險費</t>
    <phoneticPr fontId="2" type="noConversion"/>
  </si>
  <si>
    <t>受試者營養費</t>
    <phoneticPr fontId="2" type="noConversion"/>
  </si>
  <si>
    <t>設備使用服務費</t>
    <phoneticPr fontId="2" type="noConversion"/>
  </si>
  <si>
    <t>人次</t>
    <phoneticPr fontId="2" type="noConversion"/>
  </si>
  <si>
    <t>國外旅費</t>
    <phoneticPr fontId="2" type="noConversion"/>
  </si>
  <si>
    <t>聘請國外顧問、專家及學者來台工作費用</t>
    <phoneticPr fontId="2" type="noConversion"/>
  </si>
  <si>
    <t>醫學倫理委員會(IRB)審查費</t>
    <phoneticPr fontId="2" type="noConversion"/>
  </si>
  <si>
    <t>否</t>
  </si>
  <si>
    <r>
      <rPr>
        <b/>
        <sz val="12"/>
        <rFont val="標楷體"/>
        <family val="4"/>
        <charset val="136"/>
      </rPr>
      <t>數量</t>
    </r>
    <r>
      <rPr>
        <b/>
        <sz val="12"/>
        <color indexed="8"/>
        <rFont val="Times New Roman"/>
        <family val="1"/>
      </rPr>
      <t/>
    </r>
    <phoneticPr fontId="2" type="noConversion"/>
  </si>
  <si>
    <t>普通保險事故：</t>
    <phoneticPr fontId="2" type="noConversion"/>
  </si>
  <si>
    <t>就業保險：</t>
    <phoneticPr fontId="2" type="noConversion"/>
  </si>
  <si>
    <t>職業災害：</t>
    <phoneticPr fontId="2" type="noConversion"/>
  </si>
  <si>
    <t>個人分擔比例：</t>
    <phoneticPr fontId="2" type="noConversion"/>
  </si>
  <si>
    <t>機關分擔比例：</t>
    <phoneticPr fontId="2" type="noConversion"/>
  </si>
  <si>
    <t>勞工</t>
  </si>
  <si>
    <r>
      <rPr>
        <sz val="12"/>
        <color indexed="8"/>
        <rFont val="標楷體"/>
        <family val="4"/>
        <charset val="136"/>
      </rPr>
      <t xml:space="preserve">實施本計畫所需油墨、碳粉匣、紙張、文具等費用。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</si>
  <si>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實施本計畫所使用儀器設備所需之修繕及養護費用。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</si>
  <si>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實施本計畫所需相關資料檢索費。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</si>
  <si>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實施本計畫所需消耗性器皿、材料、實驗動物、藥品及使用年限未及二年或單價未達1萬元非消耗性之物品等費用。且不得購置普通性非消耗物品，如複印機、印表機、電腦螢幕、碎紙機等一般行政庶務物品。應詳列各品項之名稱單價、數量與總價。
</t>
    </r>
    <r>
      <rPr>
        <b/>
        <sz val="12"/>
        <color indexed="8"/>
        <rFont val="標楷體"/>
        <family val="4"/>
        <charset val="136"/>
      </rPr>
      <t>說明：</t>
    </r>
    <r>
      <rPr>
        <sz val="12"/>
        <color rgb="FFFF0000"/>
        <rFont val="標楷體"/>
        <family val="4"/>
        <charset val="136"/>
      </rPr>
      <t>(計算式僅顯示等號前)</t>
    </r>
    <r>
      <rPr>
        <sz val="12"/>
        <color indexed="8"/>
        <rFont val="標楷體"/>
        <family val="4"/>
        <charset val="136"/>
      </rPr>
      <t xml:space="preserve">
</t>
    </r>
    <r>
      <rPr>
        <b/>
        <sz val="12"/>
        <color indexed="8"/>
        <rFont val="Times New Roman"/>
        <family val="1"/>
      </rPr>
      <t/>
    </r>
    <phoneticPr fontId="2" type="noConversion"/>
  </si>
  <si>
    <r>
      <t xml:space="preserve">辦理本計畫所需之其他未列於本表之項目。應於計畫書列明支用項目，並說明需求原因。
</t>
    </r>
    <r>
      <rPr>
        <b/>
        <sz val="12"/>
        <color indexed="8"/>
        <rFont val="標楷體"/>
        <family val="4"/>
        <charset val="136"/>
      </rPr>
      <t>說明：</t>
    </r>
    <r>
      <rPr>
        <sz val="12"/>
        <color rgb="FFFF0000"/>
        <rFont val="標楷體"/>
        <family val="4"/>
        <charset val="136"/>
      </rPr>
      <t>(計算式僅顯示等號前)</t>
    </r>
    <phoneticPr fontId="2" type="noConversion"/>
  </si>
  <si>
    <r>
      <t xml:space="preserve">實施本計畫所需受試者營養費用，每人次50元至100元。
</t>
    </r>
    <r>
      <rPr>
        <b/>
        <sz val="12"/>
        <color indexed="8"/>
        <rFont val="標楷體"/>
        <family val="4"/>
        <charset val="136"/>
      </rPr>
      <t>說明：</t>
    </r>
    <r>
      <rPr>
        <sz val="12"/>
        <color rgb="FFFF0000"/>
        <rFont val="標楷體"/>
        <family val="4"/>
        <charset val="136"/>
      </rPr>
      <t>(計算式僅顯示等號前)</t>
    </r>
    <phoneticPr fontId="2" type="noConversion"/>
  </si>
  <si>
    <r>
      <t xml:space="preserve">實施本計畫所需之儀器設備使用之相關服務費。
</t>
    </r>
    <r>
      <rPr>
        <b/>
        <sz val="12"/>
        <color indexed="8"/>
        <rFont val="標楷體"/>
        <family val="4"/>
        <charset val="136"/>
      </rPr>
      <t>說明：</t>
    </r>
    <r>
      <rPr>
        <sz val="12"/>
        <color rgb="FFFF0000"/>
        <rFont val="標楷體"/>
        <family val="4"/>
        <charset val="136"/>
      </rPr>
      <t>(計算式僅顯示等號前)</t>
    </r>
    <phoneticPr fontId="2" type="noConversion"/>
  </si>
  <si>
    <r>
      <t xml:space="preserve">依行政院「各機關聘請國外顧問、專家及學者來台期間支付費用最高標準表」辦理。
已支領本項工作費用者，不得再支領其他工作報酬（如：出席費、鐘點費等）。
</t>
    </r>
    <r>
      <rPr>
        <b/>
        <sz val="12"/>
        <color indexed="8"/>
        <rFont val="標楷體"/>
        <family val="4"/>
        <charset val="136"/>
      </rPr>
      <t>說明：</t>
    </r>
    <r>
      <rPr>
        <sz val="12"/>
        <color rgb="FFFF0000"/>
        <rFont val="標楷體"/>
        <family val="4"/>
        <charset val="136"/>
      </rPr>
      <t>(計算式僅顯示等號前)</t>
    </r>
    <phoneticPr fontId="2" type="noConversion"/>
  </si>
  <si>
    <r>
      <t xml:space="preserve">依「衛生福利部及所屬機關補(捐)助或委辦計畫派員出國審查原則」規定辦理。
經費補助項目包括往返機票、出國期間生活費及出席會議之註冊費：
(1)機票費之補助，以由國內至國外工作地點最直接航程之經濟艙飛機票計支為原則。
(2)生活費依據「國外出差旅費報支要點」規定計支。
(3)出席會議之註冊費、報名費採核實報支。
</t>
    </r>
    <r>
      <rPr>
        <b/>
        <sz val="12"/>
        <color indexed="8"/>
        <rFont val="標楷體"/>
        <family val="4"/>
        <charset val="136"/>
      </rPr>
      <t>說明：</t>
    </r>
    <r>
      <rPr>
        <sz val="12"/>
        <color rgb="FFFF0000"/>
        <rFont val="標楷體"/>
        <family val="4"/>
        <charset val="136"/>
      </rPr>
      <t>(計算式僅顯示等號前)</t>
    </r>
    <phoneticPr fontId="2" type="noConversion"/>
  </si>
  <si>
    <r>
      <t xml:space="preserve">實施本計畫所需之雜項費用，最高以業務費之金額百分之五為上限，且不得超過10萬元。
</t>
    </r>
    <r>
      <rPr>
        <b/>
        <sz val="12"/>
        <color indexed="8"/>
        <rFont val="標楷體"/>
        <family val="4"/>
        <charset val="136"/>
      </rPr>
      <t>說明：</t>
    </r>
    <r>
      <rPr>
        <sz val="12"/>
        <color rgb="FFFF0000"/>
        <rFont val="標楷體"/>
        <family val="4"/>
        <charset val="136"/>
      </rPr>
      <t>(計算式僅顯示等號前)</t>
    </r>
    <phoneticPr fontId="2" type="noConversion"/>
  </si>
  <si>
    <t>人事表</t>
    <phoneticPr fontId="31" type="noConversion"/>
  </si>
  <si>
    <t>1.主持人</t>
  </si>
  <si>
    <t>薪資</t>
  </si>
  <si>
    <t>聘請月數</t>
  </si>
  <si>
    <t>支薪人數</t>
  </si>
  <si>
    <t>年終支領月數</t>
  </si>
  <si>
    <t>年終</t>
  </si>
  <si>
    <t>勞保投保級距</t>
  </si>
  <si>
    <t>勞退投保級距</t>
  </si>
  <si>
    <t>健保</t>
  </si>
  <si>
    <t>勞退</t>
  </si>
  <si>
    <t>合計</t>
  </si>
  <si>
    <t>總支薪：</t>
  </si>
  <si>
    <t>總支薪人數：</t>
  </si>
  <si>
    <t>健保投保級距</t>
    <phoneticPr fontId="31" type="noConversion"/>
  </si>
  <si>
    <t>勞保
(機關負擔)</t>
    <phoneticPr fontId="31" type="noConversion"/>
  </si>
  <si>
    <t>勞保
(職災)</t>
    <phoneticPr fontId="31" type="noConversion"/>
  </si>
  <si>
    <t>工資墊償
基金</t>
    <phoneticPr fontId="31" type="noConversion"/>
  </si>
  <si>
    <r>
      <rPr>
        <sz val="12"/>
        <color indexed="8"/>
        <rFont val="標楷體"/>
        <family val="4"/>
        <charset val="136"/>
      </rPr>
      <t xml:space="preserve">依｢中央政府各機關學校出席費及稿費支給要點｣辦理，以每次會議新臺幣2,500元為上限。
1.計畫項下之相關人員（已列支人事費之各類酬勞者）及非以專家身分出席者不得支領。
2.屬工作協調性質之會議，不得支領出席費。
3.焦點座談參與座談者，非以專家身分出席，不得支領出席費。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</si>
  <si>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實施本計畫從事調查研究之實地訪查，所需車輛、機械設備之油料費用，得由各委辦機關本於職責自行核處。
</t>
    </r>
    <r>
      <rPr>
        <b/>
        <sz val="12"/>
        <color indexed="8"/>
        <rFont val="標楷體"/>
        <family val="4"/>
        <charset val="136"/>
      </rPr>
      <t>說明：</t>
    </r>
    <r>
      <rPr>
        <sz val="12"/>
        <color rgb="FFFF0000"/>
        <rFont val="標楷體"/>
        <family val="4"/>
        <charset val="136"/>
      </rPr>
      <t>(計算式僅顯示等號前)</t>
    </r>
    <phoneticPr fontId="2" type="noConversion"/>
  </si>
  <si>
    <t>業務費</t>
    <phoneticPr fontId="31" type="noConversion"/>
  </si>
  <si>
    <t>1.臨時人員(時薪)</t>
    <phoneticPr fontId="31" type="noConversion"/>
  </si>
  <si>
    <t>時薪</t>
  </si>
  <si>
    <t>小時</t>
    <phoneticPr fontId="31" type="noConversion"/>
  </si>
  <si>
    <t>支薪人數</t>
    <phoneticPr fontId="31" type="noConversion"/>
  </si>
  <si>
    <t>薪資</t>
    <phoneticPr fontId="31" type="noConversion"/>
  </si>
  <si>
    <t>2.臨時人員</t>
    <phoneticPr fontId="31" type="noConversion"/>
  </si>
  <si>
    <t>小時/每日</t>
    <phoneticPr fontId="31" type="noConversion"/>
  </si>
  <si>
    <t>每月聘請日數</t>
    <phoneticPr fontId="31" type="noConversion"/>
  </si>
  <si>
    <t>月薪</t>
    <phoneticPr fontId="31" type="noConversion"/>
  </si>
  <si>
    <t>聘請月數</t>
    <phoneticPr fontId="31" type="noConversion"/>
  </si>
  <si>
    <t>是否加入健保</t>
    <phoneticPr fontId="31" type="noConversion"/>
  </si>
  <si>
    <t>否</t>
    <phoneticPr fontId="31" type="noConversion"/>
  </si>
  <si>
    <t>是</t>
    <phoneticPr fontId="31" type="noConversion"/>
  </si>
  <si>
    <r>
      <t xml:space="preserve">實施本計畫臨床受試者所需之受試保險費。
</t>
    </r>
    <r>
      <rPr>
        <b/>
        <sz val="12"/>
        <color indexed="8"/>
        <rFont val="標楷體"/>
        <family val="4"/>
        <charset val="136"/>
      </rPr>
      <t>說明：</t>
    </r>
    <r>
      <rPr>
        <sz val="12"/>
        <color rgb="FFFF0000"/>
        <rFont val="標楷體"/>
        <family val="4"/>
        <charset val="136"/>
      </rPr>
      <t>(計算式僅顯示等號前)</t>
    </r>
    <phoneticPr fontId="2" type="noConversion"/>
  </si>
  <si>
    <r>
      <t xml:space="preserve">實施計畫因涉及人體試驗及人體研究(例如：人體檢體採集或個人隱私資料之收集)，須經醫學倫理委員會(IRB)審查者，得編列該項審查費。每一計畫或每一人體試驗案審查費以10萬元為限。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</si>
  <si>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實施本計畫所需問卷調查之填表或訪視費。
問卷調查或訪視時所需之禮品或宣導品費用。
經本部審查核可之全國性之大型訪問調查，得以「衛生福利部委託研究計畫之調查訪問費審查標準」編列經費，並應詳列調查訪問所需細項經費；倘受委託單位有虛報情事者，得請其重新檢討或終止契約。</t>
    </r>
    <r>
      <rPr>
        <sz val="12"/>
        <color indexed="8"/>
        <rFont val="Times New Roman"/>
        <family val="1"/>
      </rPr>
      <t>(</t>
    </r>
    <r>
      <rPr>
        <sz val="12"/>
        <color indexed="8"/>
        <rFont val="標楷體"/>
        <family val="4"/>
        <charset val="136"/>
      </rPr>
      <t>調查訪問除非需求說明書中載明，否則不得委外執行</t>
    </r>
    <r>
      <rPr>
        <sz val="12"/>
        <color indexed="8"/>
        <rFont val="Times New Roman"/>
        <family val="1"/>
      </rPr>
      <t xml:space="preserve">)  </t>
    </r>
    <r>
      <rPr>
        <sz val="12"/>
        <color indexed="8"/>
        <rFont val="標楷體"/>
        <family val="4"/>
        <charset val="136"/>
      </rPr>
      <t>每份</t>
    </r>
    <r>
      <rPr>
        <sz val="12"/>
        <color indexed="8"/>
        <rFont val="Times New Roman"/>
        <family val="1"/>
      </rPr>
      <t>50-300</t>
    </r>
    <r>
      <rPr>
        <sz val="12"/>
        <color indexed="8"/>
        <rFont val="標楷體"/>
        <family val="4"/>
        <charset val="136"/>
      </rPr>
      <t>元。</t>
    </r>
    <r>
      <rPr>
        <sz val="12"/>
        <color indexed="8"/>
        <rFont val="Times New Roman"/>
        <family val="1"/>
      </rPr>
      <t xml:space="preserve">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 xml:space="preserve">)
</t>
    </r>
    <r>
      <rPr>
        <sz val="12"/>
        <color rgb="FFFF0000"/>
        <rFont val="Wingdings 2"/>
        <family val="1"/>
        <charset val="2"/>
      </rPr>
      <t>£</t>
    </r>
    <r>
      <rPr>
        <sz val="12"/>
        <color rgb="FFFF0000"/>
        <rFont val="標楷體"/>
        <family val="4"/>
        <charset val="136"/>
      </rPr>
      <t xml:space="preserve">本案已報請行政院主計總處核定
</t>
    </r>
    <r>
      <rPr>
        <sz val="12"/>
        <color rgb="FFFF0000"/>
        <rFont val="Wingdings 2"/>
        <family val="1"/>
        <charset val="2"/>
      </rPr>
      <t>£</t>
    </r>
    <r>
      <rPr>
        <sz val="12"/>
        <color rgb="FFFF0000"/>
        <rFont val="標楷體"/>
        <family val="4"/>
        <charset val="136"/>
      </rPr>
      <t xml:space="preserve">本案無須送衛福部統計處彙整
</t>
    </r>
    <r>
      <rPr>
        <sz val="12"/>
        <color rgb="FFFF0000"/>
        <rFont val="Wingdings 2"/>
        <family val="1"/>
        <charset val="2"/>
      </rPr>
      <t>£</t>
    </r>
    <r>
      <rPr>
        <sz val="12"/>
        <color rgb="FFFF0000"/>
        <rFont val="標楷體"/>
        <family val="4"/>
        <charset val="136"/>
      </rPr>
      <t>本案已送衛福部統計處彙整(詳附件)</t>
    </r>
    <r>
      <rPr>
        <sz val="12"/>
        <color indexed="8"/>
        <rFont val="Times New Roman"/>
        <family val="1"/>
      </rPr>
      <t xml:space="preserve">
</t>
    </r>
    <r>
      <rPr>
        <sz val="12"/>
        <color rgb="FFFF0000"/>
        <rFont val="Times New Roman"/>
        <family val="1"/>
      </rPr>
      <t/>
    </r>
    <phoneticPr fontId="2" type="noConversion"/>
  </si>
  <si>
    <r>
      <rPr>
        <b/>
        <sz val="14"/>
        <color indexed="8"/>
        <rFont val="標楷體"/>
        <family val="4"/>
        <charset val="136"/>
      </rPr>
      <t>一、人事費</t>
    </r>
  </si>
  <si>
    <r>
      <rPr>
        <b/>
        <sz val="14"/>
        <color indexed="8"/>
        <rFont val="標楷體"/>
        <family val="4"/>
        <charset val="136"/>
      </rPr>
      <t>二、業務費</t>
    </r>
  </si>
  <si>
    <t>可填寫</t>
    <phoneticPr fontId="2" type="noConversion"/>
  </si>
  <si>
    <r>
      <t>表單使用說明</t>
    </r>
    <r>
      <rPr>
        <b/>
        <sz val="12"/>
        <color rgb="FFFF0000"/>
        <rFont val="標楷體"/>
        <family val="4"/>
        <charset val="136"/>
      </rPr>
      <t xml:space="preserve"> *不需要可隱藏
EX.隱藏稿費-&gt;先選擇J7-&gt;在左邊數字列7上右鍵隱藏</t>
    </r>
    <phoneticPr fontId="2" type="noConversion"/>
  </si>
  <si>
    <r>
      <t xml:space="preserve">實施本計畫所需購置國內、外參考書籍、期刊以具有專門性且與研究計畫直接有關者為限。圖書費每本需低於1萬元。
</t>
    </r>
    <r>
      <rPr>
        <b/>
        <sz val="12"/>
        <color rgb="FF000000"/>
        <rFont val="標楷體"/>
        <family val="4"/>
        <charset val="136"/>
      </rPr>
      <t>說明：</t>
    </r>
    <r>
      <rPr>
        <sz val="12"/>
        <color rgb="FFFF0000"/>
        <rFont val="標楷體"/>
        <family val="4"/>
        <charset val="136"/>
      </rPr>
      <t>(計算式僅顯示等號前)</t>
    </r>
    <phoneticPr fontId="2" type="noConversion"/>
  </si>
  <si>
    <t>資料蒐集費</t>
    <phoneticPr fontId="2" type="noConversion"/>
  </si>
  <si>
    <t>合計:</t>
    <phoneticPr fontId="31" type="noConversion"/>
  </si>
  <si>
    <t>合計：</t>
    <phoneticPr fontId="31" type="noConversion"/>
  </si>
  <si>
    <r>
      <rPr>
        <sz val="12"/>
        <color indexed="8"/>
        <rFont val="標楷體"/>
        <family val="4"/>
        <charset val="136"/>
      </rPr>
      <t>實施本計畫執行需要而召開之相關會議，已逾用餐時間之餐費。每人次最高</t>
    </r>
    <r>
      <rPr>
        <sz val="12"/>
        <color indexed="8"/>
        <rFont val="Times New Roman"/>
        <family val="1"/>
      </rPr>
      <t>100</t>
    </r>
    <r>
      <rPr>
        <sz val="12"/>
        <color indexed="8"/>
        <rFont val="標楷體"/>
        <family val="4"/>
        <charset val="136"/>
      </rPr>
      <t xml:space="preserve">元餐費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</si>
  <si>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t>人天</t>
    <phoneticPr fontId="2" type="noConversion"/>
  </si>
  <si>
    <t xml:space="preserve">        </t>
    <phoneticPr fontId="2" type="noConversion"/>
  </si>
  <si>
    <t>全民健康保險保險費負擔金額表(三)</t>
    <phoneticPr fontId="2" type="noConversion"/>
  </si>
  <si>
    <t>﹝公、民營事業、機構及有一定雇主之受僱者適用﹞</t>
    <phoneticPr fontId="2" type="noConversion"/>
  </si>
  <si>
    <t>投保金額等級</t>
    <phoneticPr fontId="2" type="noConversion"/>
  </si>
  <si>
    <t>月投保金額</t>
    <phoneticPr fontId="2" type="noConversion"/>
  </si>
  <si>
    <t>被保險人及眷屬負擔金額﹝負擔比率30%﹞</t>
  </si>
  <si>
    <t>投保單位負擔金額﹝負擔比率60%﹞</t>
    <phoneticPr fontId="2" type="noConversion"/>
  </si>
  <si>
    <t>政府補助金額﹝補助比率10%﹞</t>
    <phoneticPr fontId="2" type="noConversion"/>
  </si>
  <si>
    <t>本人</t>
    <phoneticPr fontId="2" type="noConversion"/>
  </si>
  <si>
    <t>本人+１眷口</t>
    <phoneticPr fontId="2" type="noConversion"/>
  </si>
  <si>
    <t>本人+２眷口</t>
    <phoneticPr fontId="2" type="noConversion"/>
  </si>
  <si>
    <t>本人+３眷口</t>
    <phoneticPr fontId="2" type="noConversion"/>
  </si>
  <si>
    <r>
      <rPr>
        <sz val="12"/>
        <color indexed="8"/>
        <rFont val="標楷體"/>
        <family val="4"/>
        <charset val="136"/>
      </rPr>
      <t xml:space="preserve">實施本計畫所需撰稿及翻譯費，但撰寫本計畫之成果報告或發表之論文不得報支本項費用，計畫項下相關人員亦不得支領本項費用。依｢中央政府各機關學校出席費及稿費支給要點｣辦理。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</si>
  <si>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r>
      <t xml:space="preserve">實施本計畫所需訓練研討活動之授課講演鐘點費或實習指導費，計畫項下已列支主持費及研究費等酬勞者不得支領本項費用。
</t>
    </r>
    <r>
      <rPr>
        <b/>
        <sz val="12"/>
        <color indexed="8"/>
        <rFont val="標楷體"/>
        <family val="4"/>
        <charset val="136"/>
      </rPr>
      <t>說明：</t>
    </r>
    <r>
      <rPr>
        <sz val="12"/>
        <color rgb="FFFF0000"/>
        <rFont val="標楷體"/>
        <family val="4"/>
        <charset val="136"/>
      </rPr>
      <t>(計算式僅顯示等號前)</t>
    </r>
    <phoneticPr fontId="2" type="noConversion"/>
  </si>
  <si>
    <r>
      <t xml:space="preserve">實施本計畫所需郵資、快遞費、電報、電話費、網路使用費，但不得編列手機費用。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</si>
  <si>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實施本計畫所需書表、研究報告等之印刷裝訂費及影印費。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</si>
  <si>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辦理本計畫所需電腦資料處理費。包括：資料譯碼及鍵入費、電腦使用時間費、磁片、隨身硬碟、隨身碟、光碟片及報表紙等</t>
    </r>
    <r>
      <rPr>
        <sz val="12"/>
        <color indexed="8"/>
        <rFont val="標楷體"/>
        <family val="4"/>
        <charset val="136"/>
      </rPr>
      <t>。</t>
    </r>
    <r>
      <rPr>
        <sz val="12"/>
        <color indexed="8"/>
        <rFont val="Times New Roman"/>
        <family val="1"/>
      </rPr>
      <t xml:space="preserve">                    
</t>
    </r>
    <r>
      <rPr>
        <sz val="12"/>
        <color indexed="8"/>
        <rFont val="標楷體"/>
        <family val="4"/>
        <charset val="136"/>
      </rPr>
      <t xml:space="preserve">電腦軟體、程式設計費、電腦周邊配備、網路伺服器架設、網站或軟體更新費、網頁及網路平台架設等係屬設備，依規定不得編列購買費用於此項目。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</si>
  <si>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t xml:space="preserve">                         中央健康保險署製表</t>
    <phoneticPr fontId="2" type="noConversion"/>
  </si>
  <si>
    <t>職災投保級距</t>
    <phoneticPr fontId="31" type="noConversion"/>
  </si>
  <si>
    <t>職災</t>
    <phoneticPr fontId="2" type="noConversion"/>
  </si>
  <si>
    <t>人事費</t>
    <phoneticPr fontId="31" type="noConversion"/>
  </si>
  <si>
    <t xml:space="preserve">    4.自110年1月1日起費率調整為5.17%。</t>
    <phoneticPr fontId="2" type="noConversion"/>
  </si>
  <si>
    <r>
      <rPr>
        <sz val="12"/>
        <color indexed="8"/>
        <rFont val="標楷體"/>
        <family val="4"/>
        <charset val="136"/>
      </rPr>
      <t>實施本計畫所需之相關人員及出席專家之國內差旅費。
差旅費分為交通費、住宿費、雜費等。
依「國內出差旅費報支要點」規定辦理</t>
    </r>
    <r>
      <rPr>
        <sz val="12"/>
        <color indexed="8"/>
        <rFont val="標楷體"/>
        <family val="4"/>
        <charset val="136"/>
      </rPr>
      <t xml:space="preserve">。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</si>
  <si>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r>
      <t xml:space="preserve">人事費(不含計畫主持人、協同主持人)及業務費總和之百分之十五為上限。
</t>
    </r>
    <r>
      <rPr>
        <b/>
        <sz val="12"/>
        <color theme="1"/>
        <rFont val="標楷體"/>
        <family val="4"/>
        <charset val="136"/>
      </rPr>
      <t>科技類
說明：</t>
    </r>
    <r>
      <rPr>
        <sz val="12"/>
        <color rgb="FFFF0000"/>
        <rFont val="標楷體"/>
        <family val="4"/>
        <charset val="136"/>
      </rPr>
      <t>(計算式僅顯示等號前)</t>
    </r>
    <phoneticPr fontId="2" type="noConversion"/>
  </si>
  <si>
    <r>
      <t xml:space="preserve">人事費(不含計畫主持人、協同主持人)及業務費總和之百分之十為上限。
</t>
    </r>
    <r>
      <rPr>
        <b/>
        <sz val="12"/>
        <color theme="1"/>
        <rFont val="標楷體"/>
        <family val="4"/>
        <charset val="136"/>
      </rPr>
      <t>行政類
說明：</t>
    </r>
    <r>
      <rPr>
        <sz val="12"/>
        <color rgb="FFFF0000"/>
        <rFont val="標楷體"/>
        <family val="4"/>
        <charset val="136"/>
      </rPr>
      <t>(計算式僅顯示等號前)</t>
    </r>
    <phoneticPr fontId="2" type="noConversion"/>
  </si>
  <si>
    <t>2.協同主持人</t>
    <phoneticPr fontId="31" type="noConversion"/>
  </si>
  <si>
    <t>3.研究人力</t>
    <phoneticPr fontId="31" type="noConversion"/>
  </si>
  <si>
    <t>4.駐點人員</t>
    <phoneticPr fontId="31" type="noConversion"/>
  </si>
  <si>
    <t>權利使用費</t>
    <phoneticPr fontId="2" type="noConversion"/>
  </si>
  <si>
    <r>
      <rPr>
        <sz val="12"/>
        <color indexed="8"/>
        <rFont val="標楷體"/>
        <family val="4"/>
        <charset val="136"/>
      </rPr>
      <t>實施本計畫所需使用專利權、著作權、商標權等各項智慧財產權</t>
    </r>
    <r>
      <rPr>
        <sz val="12"/>
        <color indexed="8"/>
        <rFont val="標楷體"/>
        <family val="4"/>
        <charset val="136"/>
      </rPr>
      <t>或其他專屬權利（例如教具等）而</t>
    </r>
    <r>
      <rPr>
        <sz val="12"/>
        <color indexed="8"/>
        <rFont val="標楷體"/>
        <family val="4"/>
        <charset val="136"/>
      </rPr>
      <t>支付之相關權利金等費用。</t>
    </r>
    <r>
      <rPr>
        <sz val="12"/>
        <color indexed="8"/>
        <rFont val="Times New Roman"/>
        <family val="1"/>
      </rPr>
      <t xml:space="preserve">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</si>
  <si>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r>
      <t xml:space="preserve">審查費依｢中央政府各機關學校出席費及稿費支給要點｣辦理。
</t>
    </r>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</si>
  <si>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實施本計畫所需租用辦公房屋場地、機器設備、車輛及資訊軟硬體等租金。</t>
    </r>
    <r>
      <rPr>
        <sz val="12"/>
        <color indexed="8"/>
        <rFont val="Times New Roman"/>
        <family val="1"/>
      </rPr>
      <t>(</t>
    </r>
    <r>
      <rPr>
        <sz val="12"/>
        <color indexed="8"/>
        <rFont val="標楷體"/>
        <family val="4"/>
        <charset val="136"/>
      </rPr>
      <t>以公設場地為優先</t>
    </r>
    <r>
      <rPr>
        <sz val="12"/>
        <color indexed="8"/>
        <rFont val="Times New Roman"/>
        <family val="1"/>
      </rPr>
      <t xml:space="preserve">)
</t>
    </r>
    <r>
      <rPr>
        <sz val="12"/>
        <color indexed="8"/>
        <rFont val="標楷體"/>
        <family val="4"/>
        <charset val="136"/>
      </rPr>
      <t>資訊軟硬體包括電腦主機、週邊設備及軟體（電腦作業系統、資料庫系統、套裝軟體等）。</t>
    </r>
    <r>
      <rPr>
        <sz val="12"/>
        <color indexed="8"/>
        <rFont val="Times New Roman"/>
        <family val="1"/>
      </rPr>
      <t xml:space="preserve">
</t>
    </r>
    <r>
      <rPr>
        <b/>
        <sz val="12"/>
        <color indexed="8"/>
        <rFont val="標楷體"/>
        <family val="4"/>
        <charset val="136"/>
      </rPr>
      <t>說明：</t>
    </r>
    <r>
      <rPr>
        <sz val="12"/>
        <color rgb="FFFF0000"/>
        <rFont val="Times New Roman"/>
        <family val="1"/>
      </rPr>
      <t>(</t>
    </r>
    <r>
      <rPr>
        <sz val="12"/>
        <color rgb="FFFF0000"/>
        <rFont val="標楷體"/>
        <family val="4"/>
        <charset val="136"/>
      </rPr>
      <t>計算式僅顯示等號前</t>
    </r>
    <r>
      <rPr>
        <sz val="12"/>
        <color rgb="FFFF0000"/>
        <rFont val="Times New Roman"/>
        <family val="1"/>
      </rPr>
      <t>)</t>
    </r>
    <phoneticPr fontId="2" type="noConversion"/>
  </si>
  <si>
    <t>臨時人員費用（含其他雇主應負擔項目）</t>
    <phoneticPr fontId="2" type="noConversion"/>
  </si>
  <si>
    <r>
      <t xml:space="preserve">實施本計畫特定工作所需勞務之工資，以按日或按時計酬者為限、雇主負擔之勞健保費及公提勞工退休金，受委託單位人員不得支領臨時人員費用。依計畫執行機構自行訂定之標準按工作性質編列。（詳人事表）
</t>
    </r>
    <r>
      <rPr>
        <b/>
        <sz val="12"/>
        <color theme="1"/>
        <rFont val="標楷體"/>
        <family val="4"/>
        <charset val="136"/>
      </rPr>
      <t>說明：</t>
    </r>
    <r>
      <rPr>
        <sz val="12"/>
        <color rgb="FFFF0000"/>
        <rFont val="標楷體"/>
        <family val="4"/>
        <charset val="136"/>
      </rPr>
      <t>(計算式僅顯示等號前)</t>
    </r>
    <phoneticPr fontId="2" type="noConversion"/>
  </si>
  <si>
    <t>活動、說明會、園遊會</t>
    <phoneticPr fontId="2" type="noConversion"/>
  </si>
  <si>
    <r>
      <rPr>
        <b/>
        <sz val="12"/>
        <color indexed="8"/>
        <rFont val="標楷體"/>
        <family val="4"/>
        <charset val="136"/>
      </rPr>
      <t>說明：</t>
    </r>
    <r>
      <rPr>
        <sz val="12"/>
        <color rgb="FFFF0000"/>
        <rFont val="標楷體"/>
        <family val="4"/>
        <charset val="136"/>
      </rPr>
      <t>(計算式僅顯示等號前)</t>
    </r>
    <phoneticPr fontId="2" type="noConversion"/>
  </si>
  <si>
    <t>宣導品製作及發放</t>
    <phoneticPr fontId="2" type="noConversion"/>
  </si>
  <si>
    <t>燈箱、車廂(體、身)、建築物等戶外媒體廣告</t>
    <phoneticPr fontId="2" type="noConversion"/>
  </si>
  <si>
    <t>其他宣導方式</t>
    <phoneticPr fontId="2" type="noConversion"/>
  </si>
  <si>
    <t>小計</t>
    <phoneticPr fontId="2" type="noConversion"/>
  </si>
  <si>
    <t>式</t>
    <phoneticPr fontId="2" type="noConversion"/>
  </si>
  <si>
    <r>
      <rPr>
        <b/>
        <sz val="12"/>
        <color indexed="8"/>
        <rFont val="標楷體"/>
        <family val="4"/>
        <charset val="136"/>
      </rPr>
      <t>說明：</t>
    </r>
    <r>
      <rPr>
        <sz val="12"/>
        <color rgb="FFFF0000"/>
        <rFont val="標楷體"/>
        <family val="4"/>
        <charset val="136"/>
      </rPr>
      <t>(計算式僅顯示等號前)</t>
    </r>
    <phoneticPr fontId="2" type="noConversion"/>
  </si>
  <si>
    <r>
      <rPr>
        <sz val="12"/>
        <color indexed="8"/>
        <rFont val="標楷體"/>
        <family val="4"/>
        <charset val="136"/>
      </rPr>
      <t xml:space="preserve">人事費占總經費之比例，以不超過百分之五十為原則，但有特殊需要者，得經各機關首長同意後，不在此限。
</t>
    </r>
    <r>
      <rPr>
        <sz val="12"/>
        <rFont val="標楷體"/>
        <family val="4"/>
        <charset val="136"/>
      </rPr>
      <t xml:space="preserve">實施本計畫所需之主持人、協同主持人、研究人力等薪資、勞健保、勞退。（詳人事表）
</t>
    </r>
    <r>
      <rPr>
        <b/>
        <sz val="12"/>
        <rFont val="標楷體"/>
        <family val="4"/>
        <charset val="136"/>
      </rPr>
      <t>說明：</t>
    </r>
    <r>
      <rPr>
        <sz val="12"/>
        <color rgb="FFFF0000"/>
        <rFont val="標楷體"/>
        <family val="4"/>
        <charset val="136"/>
      </rPr>
      <t>(計算式僅顯示等號前)</t>
    </r>
    <phoneticPr fontId="2" type="noConversion"/>
  </si>
  <si>
    <r>
      <t>未列於前述三項之業務宣導推展費。</t>
    </r>
    <r>
      <rPr>
        <b/>
        <sz val="12"/>
        <color indexed="8"/>
        <rFont val="標楷體"/>
        <family val="4"/>
        <charset val="136"/>
      </rPr>
      <t xml:space="preserve">
說明：</t>
    </r>
    <r>
      <rPr>
        <sz val="12"/>
        <color rgb="FFFF0000"/>
        <rFont val="標楷體"/>
        <family val="4"/>
        <charset val="136"/>
      </rPr>
      <t>(計算式僅顯示等號前)</t>
    </r>
    <phoneticPr fontId="2" type="noConversion"/>
  </si>
  <si>
    <t>推展費</t>
    <phoneticPr fontId="2" type="noConversion"/>
  </si>
  <si>
    <t>媒體政策及業務宣導費</t>
    <phoneticPr fontId="2" type="noConversion"/>
  </si>
  <si>
    <t>推展費(非4大媒體)-凡不屬於媒體政策及業務宣導之各項推展費用屬之</t>
    <phoneticPr fontId="31" type="noConversion"/>
  </si>
  <si>
    <t>媒體政策及業務宣導費(4大媒體)-凡依預算法第62條之1規定於平面媒體、廣播媒體、網路媒體(含社群媒體)及電視媒體辦理之宣導費用屬之</t>
    <phoneticPr fontId="31" type="noConversion"/>
  </si>
  <si>
    <r>
      <rPr>
        <sz val="11"/>
        <color indexed="8"/>
        <rFont val="標楷體"/>
        <family val="4"/>
        <charset val="136"/>
      </rPr>
      <t>1.相關影片、動畫及圖卡之製作成本、拍攝宣傳影片所租用之道具服裝及臉書宣導照片之構圖素材等內容製作經費，如其製作目的係於四大媒體辦理政策及業務宣導，則其相關成本應予計入媒體政策及業務宣導費。
2.遴用臨時人員或以委外或勞務承攬方式請小編人力辦理政策宣導工作，如工作內容包括於四大媒體上處理政策及業務宣導之相關工作，則僱用小編人力經費應予計入媒體政策及業務宣導費。</t>
    </r>
    <r>
      <rPr>
        <sz val="12"/>
        <color indexed="8"/>
        <rFont val="標楷體"/>
        <family val="4"/>
        <charset val="136"/>
      </rPr>
      <t xml:space="preserve">
</t>
    </r>
    <r>
      <rPr>
        <b/>
        <sz val="12"/>
        <color indexed="8"/>
        <rFont val="標楷體"/>
        <family val="4"/>
        <charset val="136"/>
      </rPr>
      <t>說明：</t>
    </r>
    <r>
      <rPr>
        <sz val="12"/>
        <color rgb="FFFF0000"/>
        <rFont val="標楷體"/>
        <family val="4"/>
        <charset val="136"/>
      </rPr>
      <t>(計算式僅顯示等號前)</t>
    </r>
    <phoneticPr fontId="2" type="noConversion"/>
  </si>
  <si>
    <t>媒體政策及業務宣導費(4大媒體)</t>
    <phoneticPr fontId="2" type="noConversion"/>
  </si>
  <si>
    <t xml:space="preserve">      ※本表不含勞工職業災害保險費，職業災害保險費率依投保單位行業別而有不同，請按繳款單所列職業災害保險費率自行計算，並請依規定職業災害保險費全部由投保單位負擔。單位：新台幣元</t>
    <phoneticPr fontId="2" type="noConversion"/>
  </si>
  <si>
    <t>113年1月1日起實施</t>
    <phoneticPr fontId="2" type="noConversion"/>
  </si>
  <si>
    <t>註:1.自113年1月1日起配合基本工資調整，第一級調整為27,470元。</t>
    <phoneticPr fontId="2" type="noConversion"/>
  </si>
  <si>
    <t xml:space="preserve">    2.自113年1月1日起調整平均眷口數為0.56人，投保單位負擔金額含本人
       及平均眷屬人數0.56人,合計1.56人。</t>
    <phoneticPr fontId="2" type="noConversion"/>
  </si>
  <si>
    <t xml:space="preserve">    3.自111年7月1日起，投保金額最高一級調整為219,500元。</t>
    <phoneticPr fontId="2" type="noConversion"/>
  </si>
  <si>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114</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</si>
  <si>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部分工時勞工適用</t>
    <phoneticPr fontId="2" type="noConversion"/>
  </si>
  <si>
    <t>第1級</t>
    <phoneticPr fontId="2" type="noConversion"/>
  </si>
  <si>
    <t>第2級</t>
    <phoneticPr fontId="2" type="noConversion"/>
  </si>
  <si>
    <t>第3級</t>
    <phoneticPr fontId="2" type="noConversion"/>
  </si>
  <si>
    <t>第4級</t>
    <phoneticPr fontId="2" type="noConversion"/>
  </si>
  <si>
    <t>第5級</t>
    <phoneticPr fontId="2" type="noConversion"/>
  </si>
  <si>
    <t>第6級</t>
    <phoneticPr fontId="2" type="noConversion"/>
  </si>
  <si>
    <t>第7級</t>
    <phoneticPr fontId="2" type="noConversion"/>
  </si>
  <si>
    <t>第8級</t>
    <phoneticPr fontId="2" type="noConversion"/>
  </si>
  <si>
    <t>第9級</t>
    <phoneticPr fontId="2" type="noConversion"/>
  </si>
  <si>
    <t>第10級</t>
    <phoneticPr fontId="2" type="noConversion"/>
  </si>
  <si>
    <t>第11級</t>
    <phoneticPr fontId="2" type="noConversion"/>
  </si>
  <si>
    <t>第12級</t>
    <phoneticPr fontId="2" type="noConversion"/>
  </si>
  <si>
    <t xml:space="preserve">      113.11製表</t>
    <phoneticPr fontId="2" type="noConversion"/>
  </si>
  <si>
    <r>
      <t xml:space="preserve">填寫說明：
</t>
    </r>
    <r>
      <rPr>
        <b/>
        <sz val="12"/>
        <color rgb="FFFF0000"/>
        <rFont val="標楷體"/>
        <family val="4"/>
        <charset val="136"/>
      </rPr>
      <t>一、白底為需填寫，黃底為可選擇填寫，藍底為下拉選單填列，若無可空白或隱藏。</t>
    </r>
    <r>
      <rPr>
        <b/>
        <sz val="12"/>
        <color theme="1"/>
        <rFont val="標楷體"/>
        <family val="4"/>
        <charset val="136"/>
      </rPr>
      <t xml:space="preserve">
二、年終獎金發放標準：
    1.當年1月31日前已在職人員至同年12月1日仍在職者，發給1.5個月工作獎金。
    2.2月1日以後各月新進到職人員，如同年12月1日仍在職者，按實際在職月數比例計支。
    3.實際在職月數，其各月有未滿全月之畸零日數予以合併計算，並以30日折算1個月所餘未滿30日之畸零日數以1個月計。
三、「最低工資」調整業經勞動部中華民國113年9月19日以勞動條2字第1130148668號公告發布。　
四、自114年1月1日起，每月最低工資調整為新臺幣28,590元；每小時最低工資調整為190元。</t>
    </r>
    <phoneticPr fontId="2" type="noConversion"/>
  </si>
  <si>
    <t>114年度補助地方推動兒童發展聯合評估服務計畫
經費表</t>
    <phoneticPr fontId="2" type="noConversion"/>
  </si>
  <si>
    <t>核實支付-治療師支援評估費</t>
    <phoneticPr fontId="2" type="noConversion"/>
  </si>
  <si>
    <t>核實支付-個案評估補助費</t>
    <phoneticPr fontId="2" type="noConversion"/>
  </si>
  <si>
    <t>核實支付-外展評估費</t>
    <phoneticPr fontId="2" type="noConversion"/>
  </si>
  <si>
    <t>核實支付-山地鄉及離島地區個案聯評交通補助費</t>
    <phoneticPr fontId="2" type="noConversion"/>
  </si>
  <si>
    <t>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</si>
</sst>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76" formatCode="0.0%"/>
    <numFmt numFmtId="177" formatCode="#,##0_);[Red]\(#,##0\)"/>
    <numFmt numFmtId="178" formatCode="_-* #,##0_-;\-* #,##0_-;_-* &quot;-&quot;??_-;_-@_-"/>
    <numFmt numFmtId="179" formatCode="&quot;$&quot;#,##0"/>
    <numFmt numFmtId="180" formatCode="#,##0.00_ "/>
    <numFmt numFmtId="181" formatCode="#,##0_ "/>
    <numFmt numFmtId="182" formatCode="0.0000%"/>
    <numFmt numFmtId="183" formatCode="&quot;$&quot;#,##0_);[Red]\(&quot;$&quot;#,##0\)"/>
    <numFmt numFmtId="184" formatCode="0.000%"/>
    <numFmt numFmtId="185" formatCode="&quot;$&quot;#,##0.00"/>
    <numFmt numFmtId="186" formatCode="#,##0.0_);[Red]\(#,##0.0\)"/>
    <numFmt numFmtId="187" formatCode="_(* #,##0_);_(* \(#,##0\);_(* &quot;-&quot;_);_(@_)"/>
  </numFmts>
  <fonts count="78">
    <font>
      <sz val="12"/>
      <color theme="1"/>
      <name val="新細明體"/>
      <family val="1"/>
      <charset val="136"/>
      <scheme val="minor"/>
    </font>
    <font>
      <sz val="12"/>
      <color theme="1"/>
      <name val="新細明體"/>
      <family val="2"/>
      <charset val="136"/>
      <scheme val="minor"/>
    </font>
    <font>
      <sz val="9"/>
      <name val="新細明體"/>
      <family val="1"/>
      <charset val="136"/>
    </font>
    <font>
      <sz val="14"/>
      <color indexed="8"/>
      <name val="標楷體"/>
      <family val="4"/>
      <charset val="136"/>
    </font>
    <font>
      <sz val="14"/>
      <color indexed="8"/>
      <name val="Times New Roman"/>
      <family val="1"/>
    </font>
    <font>
      <b/>
      <sz val="12"/>
      <color indexed="8"/>
      <name val="標楷體"/>
      <family val="4"/>
      <charset val="136"/>
    </font>
    <font>
      <sz val="12"/>
      <color indexed="8"/>
      <name val="Times New Roman"/>
      <family val="1"/>
    </font>
    <font>
      <sz val="12"/>
      <color indexed="8"/>
      <name val="標楷體"/>
      <family val="4"/>
      <charset val="136"/>
    </font>
    <font>
      <b/>
      <sz val="12"/>
      <name val="Times New Roman"/>
      <family val="1"/>
    </font>
    <font>
      <b/>
      <sz val="12"/>
      <color indexed="8"/>
      <name val="Times New Roman"/>
      <family val="1"/>
    </font>
    <font>
      <sz val="12"/>
      <name val="Times New Roman"/>
      <family val="1"/>
    </font>
    <font>
      <sz val="12"/>
      <name val="標楷體"/>
      <family val="4"/>
      <charset val="136"/>
    </font>
    <font>
      <b/>
      <sz val="12"/>
      <color indexed="57"/>
      <name val="標楷體"/>
      <family val="4"/>
      <charset val="136"/>
    </font>
    <font>
      <sz val="12"/>
      <name val="新細明體"/>
      <family val="1"/>
      <charset val="136"/>
    </font>
    <font>
      <sz val="12"/>
      <color theme="1"/>
      <name val="新細明體"/>
      <family val="1"/>
      <charset val="136"/>
      <scheme val="minor"/>
    </font>
    <font>
      <b/>
      <sz val="12"/>
      <color theme="1"/>
      <name val="新細明體"/>
      <family val="1"/>
      <charset val="136"/>
      <scheme val="minor"/>
    </font>
    <font>
      <sz val="14"/>
      <color rgb="FF000000"/>
      <name val="標楷體"/>
      <family val="4"/>
      <charset val="136"/>
    </font>
    <font>
      <sz val="14"/>
      <color rgb="FF000000"/>
      <name val="Times New Roman"/>
      <family val="1"/>
    </font>
    <font>
      <sz val="12"/>
      <color theme="1"/>
      <name val="標楷體"/>
      <family val="4"/>
      <charset val="136"/>
    </font>
    <font>
      <b/>
      <sz val="12"/>
      <color theme="1"/>
      <name val="標楷體"/>
      <family val="4"/>
      <charset val="136"/>
    </font>
    <font>
      <sz val="12"/>
      <color theme="1"/>
      <name val="Times New Roman"/>
      <family val="1"/>
    </font>
    <font>
      <b/>
      <sz val="12"/>
      <color theme="1"/>
      <name val="Times New Roman"/>
      <family val="1"/>
    </font>
    <font>
      <sz val="12"/>
      <color rgb="FFFF0000"/>
      <name val="Times New Roman"/>
      <family val="1"/>
    </font>
    <font>
      <b/>
      <sz val="12"/>
      <color rgb="FF000000"/>
      <name val="Times New Roman"/>
      <family val="1"/>
    </font>
    <font>
      <b/>
      <sz val="12"/>
      <color theme="9" tint="0.39997558519241921"/>
      <name val="Times New Roman"/>
      <family val="1"/>
    </font>
    <font>
      <b/>
      <sz val="12"/>
      <color rgb="FFFF0000"/>
      <name val="Times New Roman"/>
      <family val="1"/>
    </font>
    <font>
      <sz val="13"/>
      <color rgb="FF000000"/>
      <name val="標楷體"/>
      <family val="4"/>
      <charset val="136"/>
    </font>
    <font>
      <sz val="16"/>
      <color rgb="FF000000"/>
      <name val="Times New Roman"/>
      <family val="1"/>
    </font>
    <font>
      <sz val="16"/>
      <color rgb="FF000000"/>
      <name val="標楷體"/>
      <family val="4"/>
      <charset val="136"/>
    </font>
    <font>
      <sz val="20"/>
      <color rgb="FF000000"/>
      <name val="標楷體"/>
      <family val="4"/>
      <charset val="136"/>
    </font>
    <font>
      <sz val="12"/>
      <color rgb="FF000000"/>
      <name val="標楷體"/>
      <family val="4"/>
      <charset val="136"/>
    </font>
    <font>
      <sz val="9"/>
      <name val="新細明體"/>
      <family val="1"/>
      <charset val="136"/>
      <scheme val="minor"/>
    </font>
    <font>
      <sz val="13"/>
      <color rgb="FF000000"/>
      <name val="Times New Roman"/>
      <family val="1"/>
    </font>
    <font>
      <sz val="9"/>
      <name val="新細明體"/>
      <family val="2"/>
      <charset val="136"/>
      <scheme val="minor"/>
    </font>
    <font>
      <sz val="14"/>
      <color rgb="FFFF0000"/>
      <name val="Times New Roman"/>
      <family val="1"/>
    </font>
    <font>
      <sz val="14"/>
      <color rgb="FFFF0000"/>
      <name val="標楷體"/>
      <family val="4"/>
      <charset val="136"/>
    </font>
    <font>
      <sz val="8"/>
      <color indexed="8"/>
      <name val="標楷體"/>
      <family val="4"/>
      <charset val="136"/>
    </font>
    <font>
      <sz val="12"/>
      <color indexed="8"/>
      <name val="新細明體"/>
      <family val="1"/>
      <charset val="136"/>
    </font>
    <font>
      <sz val="20"/>
      <color rgb="FF000000"/>
      <name val="Times New Roman"/>
      <family val="1"/>
    </font>
    <font>
      <b/>
      <sz val="11"/>
      <name val="標楷體"/>
      <family val="4"/>
      <charset val="136"/>
    </font>
    <font>
      <b/>
      <sz val="11"/>
      <color indexed="8"/>
      <name val="標楷體"/>
      <family val="4"/>
      <charset val="136"/>
    </font>
    <font>
      <b/>
      <sz val="11"/>
      <color theme="1"/>
      <name val="標楷體"/>
      <family val="4"/>
      <charset val="136"/>
    </font>
    <font>
      <b/>
      <sz val="12"/>
      <color rgb="FF000000"/>
      <name val="標楷體"/>
      <family val="4"/>
      <charset val="136"/>
    </font>
    <font>
      <b/>
      <sz val="12"/>
      <name val="標楷體"/>
      <family val="4"/>
      <charset val="136"/>
    </font>
    <font>
      <sz val="14"/>
      <color theme="1"/>
      <name val="標楷體"/>
      <family val="4"/>
      <charset val="136"/>
    </font>
    <font>
      <b/>
      <sz val="14"/>
      <color theme="1"/>
      <name val="標楷體"/>
      <family val="4"/>
      <charset val="136"/>
    </font>
    <font>
      <sz val="14"/>
      <name val="標楷體"/>
      <family val="4"/>
      <charset val="136"/>
    </font>
    <font>
      <sz val="16"/>
      <name val="標楷體"/>
      <family val="4"/>
      <charset val="136"/>
    </font>
    <font>
      <sz val="16"/>
      <name val="Times New Roman"/>
      <family val="1"/>
    </font>
    <font>
      <sz val="11"/>
      <color indexed="8"/>
      <name val="新細明體"/>
      <family val="1"/>
      <charset val="136"/>
    </font>
    <font>
      <sz val="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sz val="8.5"/>
      <name val="標楷體"/>
      <family val="4"/>
      <charset val="136"/>
    </font>
    <font>
      <sz val="12"/>
      <color rgb="FFFF0000"/>
      <name val="標楷體"/>
      <family val="4"/>
      <charset val="136"/>
    </font>
    <font>
      <sz val="12"/>
      <color rgb="FFFF0000"/>
      <name val="Wingdings 2"/>
      <family val="1"/>
      <charset val="2"/>
    </font>
    <font>
      <b/>
      <sz val="12"/>
      <color rgb="FFFF0000"/>
      <name val="標楷體"/>
      <family val="4"/>
      <charset val="136"/>
    </font>
    <font>
      <b/>
      <sz val="16"/>
      <color theme="1"/>
      <name val="標楷體"/>
      <family val="4"/>
      <charset val="136"/>
    </font>
    <font>
      <sz val="12"/>
      <color theme="0"/>
      <name val="標楷體"/>
      <family val="4"/>
      <charset val="136"/>
    </font>
    <font>
      <b/>
      <sz val="18"/>
      <color theme="1"/>
      <name val="標楷體"/>
      <family val="4"/>
      <charset val="136"/>
    </font>
    <font>
      <sz val="12"/>
      <color theme="0"/>
      <name val="Times New Roman"/>
      <family val="1"/>
    </font>
    <font>
      <b/>
      <sz val="18"/>
      <color rgb="FF000000"/>
      <name val="標楷體"/>
      <family val="4"/>
      <charset val="136"/>
    </font>
    <font>
      <b/>
      <sz val="14"/>
      <color rgb="FF000000"/>
      <name val="Times New Roman"/>
      <family val="1"/>
    </font>
    <font>
      <b/>
      <sz val="14"/>
      <color indexed="8"/>
      <name val="標楷體"/>
      <family val="4"/>
      <charset val="136"/>
    </font>
    <font>
      <b/>
      <sz val="14"/>
      <color theme="1"/>
      <name val="Times New Roman"/>
      <family val="1"/>
    </font>
    <font>
      <sz val="12"/>
      <color rgb="FFFFF3FF"/>
      <name val="標楷體"/>
      <family val="4"/>
      <charset val="136"/>
    </font>
    <font>
      <sz val="14"/>
      <color rgb="FFFFF3FF"/>
      <name val="標楷體"/>
      <family val="4"/>
      <charset val="136"/>
    </font>
    <font>
      <sz val="14"/>
      <color theme="0"/>
      <name val="標楷體"/>
      <family val="4"/>
      <charset val="136"/>
    </font>
    <font>
      <sz val="12"/>
      <color rgb="FF0070C0"/>
      <name val="新細明體"/>
      <family val="1"/>
      <charset val="136"/>
    </font>
    <font>
      <sz val="12"/>
      <name val="新細明體"/>
      <family val="1"/>
      <charset val="136"/>
      <scheme val="minor"/>
    </font>
    <font>
      <b/>
      <sz val="18"/>
      <name val="新細明體"/>
      <family val="1"/>
      <charset val="136"/>
      <scheme val="minor"/>
    </font>
    <font>
      <sz val="10"/>
      <name val="新細明體"/>
      <family val="1"/>
      <charset val="136"/>
      <scheme val="minor"/>
    </font>
    <font>
      <b/>
      <sz val="12"/>
      <color rgb="FF0000CC"/>
      <name val="新細明體"/>
      <family val="1"/>
      <charset val="136"/>
      <scheme val="minor"/>
    </font>
    <font>
      <b/>
      <sz val="12"/>
      <name val="新細明體"/>
      <family val="1"/>
      <charset val="136"/>
      <scheme val="minor"/>
    </font>
    <font>
      <b/>
      <sz val="12"/>
      <color rgb="FF0000FF"/>
      <name val="新細明體"/>
      <family val="1"/>
      <charset val="136"/>
      <scheme val="minor"/>
    </font>
    <font>
      <sz val="12"/>
      <color indexed="56"/>
      <name val="新細明體"/>
      <family val="1"/>
      <charset val="136"/>
      <scheme val="minor"/>
    </font>
    <font>
      <sz val="11"/>
      <color indexed="8"/>
      <name val="標楷體"/>
      <family val="4"/>
      <charset val="136"/>
    </font>
  </fonts>
  <fills count="14">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DFFDA"/>
        <bgColor indexed="64"/>
      </patternFill>
    </fill>
    <fill>
      <patternFill patternType="solid">
        <fgColor rgb="FFFFFBEF"/>
        <bgColor indexed="64"/>
      </patternFill>
    </fill>
    <fill>
      <patternFill patternType="solid">
        <fgColor theme="7" tint="0.79998168889431442"/>
        <bgColor indexed="64"/>
      </patternFill>
    </fill>
    <fill>
      <patternFill patternType="solid">
        <fgColor rgb="FFFFF3FF"/>
        <bgColor indexed="64"/>
      </patternFill>
    </fill>
    <fill>
      <patternFill patternType="solid">
        <fgColor rgb="FFFFFF00"/>
        <bgColor indexed="64"/>
      </patternFill>
    </fill>
    <fill>
      <patternFill patternType="solid">
        <fgColor theme="9"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mediumDashDot">
        <color auto="1"/>
      </left>
      <right style="mediumDashDot">
        <color auto="1"/>
      </right>
      <top style="mediumDashDot">
        <color auto="1"/>
      </top>
      <bottom style="mediumDashDot">
        <color auto="1"/>
      </bottom>
      <diagonal/>
    </border>
    <border>
      <left style="mediumDashed">
        <color indexed="64"/>
      </left>
      <right/>
      <top style="mediumDashed">
        <color indexed="64"/>
      </top>
      <bottom style="thin">
        <color indexed="64"/>
      </bottom>
      <diagonal/>
    </border>
    <border>
      <left style="mediumDashed">
        <color indexed="64"/>
      </left>
      <right/>
      <top style="thin">
        <color indexed="64"/>
      </top>
      <bottom style="mediumDashed">
        <color indexed="64"/>
      </bottom>
      <diagonal/>
    </border>
    <border>
      <left style="mediumDashDot">
        <color rgb="FFFF0000"/>
      </left>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DashDot">
        <color rgb="FFFF0000"/>
      </top>
      <bottom style="mediumDashDot">
        <color rgb="FFFF0000"/>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8">
    <xf numFmtId="0" fontId="0" fillId="0" borderId="0">
      <alignment vertical="center"/>
    </xf>
    <xf numFmtId="0" fontId="13" fillId="0" borderId="0">
      <alignment vertical="center"/>
    </xf>
    <xf numFmtId="0" fontId="13" fillId="0" borderId="0"/>
    <xf numFmtId="43" fontId="14" fillId="0" borderId="0" applyFont="0" applyFill="0" applyBorder="0" applyAlignment="0" applyProtection="0">
      <alignment vertical="center"/>
    </xf>
    <xf numFmtId="0" fontId="1" fillId="0" borderId="0">
      <alignment vertical="center"/>
    </xf>
    <xf numFmtId="43" fontId="13" fillId="0" borderId="0" applyFont="0" applyFill="0" applyBorder="0" applyAlignment="0" applyProtection="0">
      <alignment vertical="center"/>
    </xf>
    <xf numFmtId="0" fontId="10" fillId="0" borderId="0"/>
    <xf numFmtId="187" fontId="10" fillId="0" borderId="0" applyFont="0" applyFill="0" applyBorder="0" applyAlignment="0" applyProtection="0"/>
  </cellStyleXfs>
  <cellXfs count="526">
    <xf numFmtId="0" fontId="0" fillId="0" borderId="0" xfId="0">
      <alignment vertical="center"/>
    </xf>
    <xf numFmtId="0" fontId="20" fillId="0" borderId="0" xfId="0" applyFont="1" applyProtection="1">
      <alignment vertical="center"/>
    </xf>
    <xf numFmtId="0" fontId="17" fillId="0" borderId="0" xfId="0" applyFont="1" applyProtection="1">
      <alignment vertical="center"/>
    </xf>
    <xf numFmtId="0" fontId="16" fillId="0" borderId="0" xfId="0" applyFont="1" applyAlignment="1" applyProtection="1">
      <alignment horizontal="left" vertical="center"/>
    </xf>
    <xf numFmtId="0" fontId="16" fillId="0" borderId="35"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33"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16" fillId="0" borderId="3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26" fillId="0" borderId="33"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3" xfId="0" applyFont="1" applyBorder="1" applyAlignment="1" applyProtection="1">
      <alignment vertical="center" wrapText="1"/>
    </xf>
    <xf numFmtId="0" fontId="17" fillId="0" borderId="34" xfId="0" applyFont="1" applyBorder="1" applyAlignment="1" applyProtection="1">
      <alignment vertical="center" wrapText="1"/>
    </xf>
    <xf numFmtId="0" fontId="32" fillId="0" borderId="20" xfId="0" applyFont="1" applyBorder="1" applyAlignment="1" applyProtection="1">
      <alignment horizontal="center" vertical="center" wrapText="1"/>
    </xf>
    <xf numFmtId="0" fontId="32" fillId="0" borderId="20" xfId="0" applyFont="1" applyBorder="1" applyAlignment="1" applyProtection="1">
      <alignment vertical="center" wrapText="1"/>
    </xf>
    <xf numFmtId="0" fontId="32" fillId="0" borderId="34" xfId="0" applyFont="1" applyBorder="1" applyAlignment="1" applyProtection="1">
      <alignment vertical="center" wrapText="1"/>
    </xf>
    <xf numFmtId="0" fontId="16" fillId="0" borderId="34" xfId="0" applyFont="1" applyBorder="1" applyAlignment="1" applyProtection="1">
      <alignment horizontal="center" vertical="center" wrapText="1"/>
    </xf>
    <xf numFmtId="3" fontId="17" fillId="0" borderId="20" xfId="0" applyNumberFormat="1" applyFont="1" applyBorder="1" applyAlignment="1" applyProtection="1">
      <alignment horizontal="right" vertical="center" wrapText="1"/>
    </xf>
    <xf numFmtId="3" fontId="17" fillId="0" borderId="34" xfId="0" applyNumberFormat="1" applyFont="1" applyBorder="1" applyAlignment="1" applyProtection="1">
      <alignment horizontal="right" vertical="center" wrapText="1"/>
    </xf>
    <xf numFmtId="3" fontId="17" fillId="0" borderId="14" xfId="0" applyNumberFormat="1" applyFont="1" applyBorder="1" applyAlignment="1" applyProtection="1">
      <alignment horizontal="right" vertical="center" wrapText="1"/>
    </xf>
    <xf numFmtId="0" fontId="27" fillId="0" borderId="0" xfId="0" applyFont="1" applyProtection="1">
      <alignment vertical="center"/>
    </xf>
    <xf numFmtId="0" fontId="18" fillId="0" borderId="1" xfId="0" applyFont="1" applyBorder="1" applyAlignment="1" applyProtection="1">
      <alignment vertical="center"/>
    </xf>
    <xf numFmtId="0" fontId="18" fillId="6" borderId="1" xfId="0" applyFont="1" applyFill="1" applyBorder="1" applyAlignment="1" applyProtection="1">
      <alignment vertical="center"/>
    </xf>
    <xf numFmtId="0" fontId="18" fillId="6" borderId="2" xfId="0" applyFont="1" applyFill="1" applyBorder="1" applyAlignment="1" applyProtection="1">
      <alignment vertical="center"/>
    </xf>
    <xf numFmtId="0" fontId="18" fillId="6" borderId="4" xfId="0" applyFont="1" applyFill="1" applyBorder="1" applyAlignment="1" applyProtection="1">
      <alignment vertical="center"/>
    </xf>
    <xf numFmtId="0" fontId="34" fillId="0" borderId="0" xfId="0" applyFont="1">
      <alignment vertical="center"/>
    </xf>
    <xf numFmtId="0" fontId="18" fillId="0" borderId="1" xfId="0" applyFont="1" applyBorder="1" applyAlignment="1" applyProtection="1">
      <alignment horizontal="center" vertical="center"/>
    </xf>
    <xf numFmtId="0" fontId="16" fillId="0" borderId="32" xfId="0" applyFont="1" applyBorder="1" applyAlignment="1" applyProtection="1">
      <alignment horizontal="center" vertical="center" wrapText="1"/>
    </xf>
    <xf numFmtId="0" fontId="18" fillId="0" borderId="0" xfId="0" applyFont="1" applyProtection="1">
      <alignment vertical="center"/>
    </xf>
    <xf numFmtId="0" fontId="16" fillId="0" borderId="33" xfId="0" applyFont="1" applyBorder="1" applyAlignment="1" applyProtection="1">
      <alignment vertical="center" wrapText="1"/>
    </xf>
    <xf numFmtId="0" fontId="16" fillId="0" borderId="34" xfId="0" applyFont="1" applyBorder="1" applyAlignment="1" applyProtection="1">
      <alignment vertical="center" wrapText="1"/>
    </xf>
    <xf numFmtId="0" fontId="17" fillId="0" borderId="0" xfId="0" applyFont="1" applyAlignment="1" applyProtection="1">
      <alignment horizontal="left" vertical="center"/>
    </xf>
    <xf numFmtId="0" fontId="20" fillId="0" borderId="1" xfId="0" applyFont="1" applyBorder="1" applyAlignment="1" applyProtection="1">
      <alignment horizontal="center" vertical="center"/>
    </xf>
    <xf numFmtId="0" fontId="17" fillId="0" borderId="35" xfId="0" applyFont="1" applyBorder="1" applyAlignment="1" applyProtection="1">
      <alignment horizontal="left" vertical="center" wrapText="1"/>
    </xf>
    <xf numFmtId="0" fontId="17" fillId="0" borderId="33" xfId="0" applyFont="1" applyBorder="1" applyAlignment="1" applyProtection="1">
      <alignment horizontal="left" vertical="center" wrapText="1"/>
    </xf>
    <xf numFmtId="0" fontId="17" fillId="0" borderId="32" xfId="0" applyFont="1" applyBorder="1" applyAlignment="1" applyProtection="1">
      <alignment horizontal="left" vertical="center" wrapText="1"/>
    </xf>
    <xf numFmtId="0" fontId="17" fillId="0" borderId="33" xfId="0" applyFont="1" applyBorder="1" applyAlignment="1" applyProtection="1">
      <alignment vertical="center" wrapText="1"/>
    </xf>
    <xf numFmtId="0" fontId="32" fillId="0" borderId="33" xfId="0" applyFont="1" applyBorder="1" applyAlignment="1" applyProtection="1">
      <alignment horizontal="center" vertical="center" wrapText="1"/>
    </xf>
    <xf numFmtId="0" fontId="32" fillId="0" borderId="17" xfId="0" applyFont="1" applyBorder="1" applyAlignment="1" applyProtection="1">
      <alignment horizontal="center" vertical="center" wrapText="1"/>
    </xf>
    <xf numFmtId="0" fontId="32" fillId="0" borderId="33" xfId="0" applyFont="1" applyBorder="1" applyAlignment="1" applyProtection="1">
      <alignment vertical="center" wrapText="1"/>
    </xf>
    <xf numFmtId="0" fontId="32" fillId="0" borderId="32" xfId="0" applyFont="1" applyBorder="1" applyAlignment="1" applyProtection="1">
      <alignment vertical="center" wrapText="1"/>
    </xf>
    <xf numFmtId="0" fontId="32" fillId="0" borderId="17" xfId="0" applyFont="1" applyBorder="1" applyAlignment="1" applyProtection="1">
      <alignment vertical="center" wrapText="1"/>
    </xf>
    <xf numFmtId="0" fontId="32" fillId="0" borderId="11" xfId="0" applyFont="1" applyBorder="1" applyAlignment="1" applyProtection="1">
      <alignment horizontal="center" vertical="center" wrapText="1"/>
    </xf>
    <xf numFmtId="0" fontId="32" fillId="0" borderId="15" xfId="0" applyFont="1" applyBorder="1" applyAlignment="1" applyProtection="1">
      <alignment horizontal="center" vertical="center" wrapText="1"/>
    </xf>
    <xf numFmtId="0" fontId="32" fillId="0" borderId="12"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20" fillId="0" borderId="0" xfId="0" applyFont="1" applyProtection="1">
      <alignment vertical="center"/>
      <protection locked="0"/>
    </xf>
    <xf numFmtId="0" fontId="20" fillId="0" borderId="0" xfId="0" applyFont="1" applyFill="1" applyBorder="1" applyProtection="1">
      <alignment vertical="center"/>
      <protection locked="0"/>
    </xf>
    <xf numFmtId="0" fontId="21" fillId="0" borderId="0" xfId="0" applyFont="1" applyFill="1" applyBorder="1" applyProtection="1">
      <alignment vertical="center"/>
      <protection locked="0"/>
    </xf>
    <xf numFmtId="0" fontId="20" fillId="0" borderId="0" xfId="0" applyFont="1" applyFill="1" applyProtection="1">
      <alignment vertical="center"/>
      <protection locked="0"/>
    </xf>
    <xf numFmtId="177" fontId="20" fillId="2" borderId="0" xfId="0" applyNumberFormat="1" applyFont="1" applyFill="1" applyProtection="1">
      <alignment vertical="center"/>
      <protection locked="0"/>
    </xf>
    <xf numFmtId="177" fontId="20" fillId="2" borderId="0" xfId="0" applyNumberFormat="1" applyFont="1" applyFill="1" applyAlignment="1" applyProtection="1">
      <alignment horizontal="right" vertical="center"/>
      <protection locked="0"/>
    </xf>
    <xf numFmtId="0" fontId="20" fillId="0" borderId="0" xfId="0" applyFont="1" applyAlignment="1" applyProtection="1">
      <alignment vertical="top" wrapText="1"/>
      <protection locked="0"/>
    </xf>
    <xf numFmtId="0" fontId="10" fillId="0" borderId="0" xfId="0" applyFont="1" applyProtection="1">
      <alignment vertical="center"/>
      <protection locked="0"/>
    </xf>
    <xf numFmtId="3" fontId="25" fillId="0" borderId="0" xfId="0" applyNumberFormat="1" applyFont="1" applyProtection="1">
      <alignment vertical="center"/>
      <protection locked="0"/>
    </xf>
    <xf numFmtId="177" fontId="10" fillId="0" borderId="0" xfId="0" applyNumberFormat="1" applyFont="1" applyAlignment="1" applyProtection="1">
      <alignment horizontal="right" vertical="center"/>
      <protection locked="0"/>
    </xf>
    <xf numFmtId="179" fontId="46" fillId="6" borderId="1" xfId="0" applyNumberFormat="1" applyFont="1" applyFill="1" applyBorder="1" applyAlignment="1" applyProtection="1">
      <alignment horizontal="center" vertical="center"/>
      <protection locked="0"/>
    </xf>
    <xf numFmtId="0" fontId="0" fillId="0" borderId="0" xfId="0" applyProtection="1">
      <alignment vertical="center"/>
    </xf>
    <xf numFmtId="0" fontId="0" fillId="4" borderId="1" xfId="0" applyFill="1" applyBorder="1" applyProtection="1">
      <alignment vertical="center"/>
    </xf>
    <xf numFmtId="178" fontId="15" fillId="4" borderId="8" xfId="3" applyNumberFormat="1" applyFont="1" applyFill="1" applyBorder="1" applyProtection="1">
      <alignment vertical="center"/>
    </xf>
    <xf numFmtId="3" fontId="0" fillId="4" borderId="1" xfId="0" applyNumberFormat="1" applyFill="1" applyBorder="1" applyProtection="1">
      <alignment vertical="center"/>
    </xf>
    <xf numFmtId="178" fontId="15" fillId="0" borderId="0" xfId="3" applyNumberFormat="1" applyFont="1" applyFill="1" applyBorder="1" applyProtection="1">
      <alignment vertical="center"/>
    </xf>
    <xf numFmtId="0" fontId="0" fillId="0" borderId="0" xfId="0" applyFill="1" applyBorder="1" applyProtection="1">
      <alignment vertical="center"/>
    </xf>
    <xf numFmtId="0" fontId="15" fillId="0" borderId="0" xfId="0" applyFont="1" applyProtection="1">
      <alignment vertical="center"/>
    </xf>
    <xf numFmtId="178" fontId="15" fillId="0" borderId="0" xfId="3" applyNumberFormat="1" applyFont="1" applyProtection="1">
      <alignment vertical="center"/>
    </xf>
    <xf numFmtId="0" fontId="44" fillId="7" borderId="22" xfId="0" applyFont="1" applyFill="1" applyBorder="1" applyProtection="1">
      <alignment vertical="center"/>
    </xf>
    <xf numFmtId="0" fontId="44" fillId="7" borderId="1" xfId="0" applyFont="1" applyFill="1" applyBorder="1" applyProtection="1">
      <alignment vertical="center"/>
    </xf>
    <xf numFmtId="179" fontId="46" fillId="7" borderId="1" xfId="0" applyNumberFormat="1" applyFont="1" applyFill="1" applyBorder="1" applyAlignment="1" applyProtection="1">
      <alignment horizontal="center" vertical="center"/>
    </xf>
    <xf numFmtId="177" fontId="44" fillId="7" borderId="1" xfId="0" applyNumberFormat="1" applyFont="1" applyFill="1" applyBorder="1" applyAlignment="1" applyProtection="1">
      <alignment horizontal="center" vertical="center"/>
    </xf>
    <xf numFmtId="177" fontId="46" fillId="7" borderId="1" xfId="0" applyNumberFormat="1" applyFont="1" applyFill="1" applyBorder="1" applyAlignment="1" applyProtection="1">
      <alignment horizontal="center" vertical="center"/>
    </xf>
    <xf numFmtId="179" fontId="46" fillId="7" borderId="54" xfId="0" applyNumberFormat="1" applyFont="1" applyFill="1" applyBorder="1" applyAlignment="1" applyProtection="1">
      <alignment horizontal="center" vertical="center"/>
    </xf>
    <xf numFmtId="177" fontId="44" fillId="7" borderId="54" xfId="0" applyNumberFormat="1" applyFont="1" applyFill="1" applyBorder="1" applyAlignment="1" applyProtection="1">
      <alignment horizontal="center" vertical="center"/>
    </xf>
    <xf numFmtId="177" fontId="46" fillId="7" borderId="54" xfId="0" applyNumberFormat="1" applyFont="1" applyFill="1" applyBorder="1" applyAlignment="1" applyProtection="1">
      <alignment horizontal="center" vertical="center"/>
    </xf>
    <xf numFmtId="177" fontId="44" fillId="0" borderId="24" xfId="0" applyNumberFormat="1" applyFont="1" applyFill="1" applyBorder="1" applyAlignment="1" applyProtection="1">
      <alignment horizontal="center" vertical="center"/>
      <protection locked="0"/>
    </xf>
    <xf numFmtId="181" fontId="46" fillId="7" borderId="57" xfId="0" applyNumberFormat="1" applyFont="1" applyFill="1" applyBorder="1" applyAlignment="1" applyProtection="1">
      <alignment horizontal="center" vertical="center"/>
    </xf>
    <xf numFmtId="179" fontId="46" fillId="7" borderId="22" xfId="0" applyNumberFormat="1" applyFont="1" applyFill="1" applyBorder="1" applyAlignment="1" applyProtection="1">
      <alignment horizontal="center" vertical="center"/>
    </xf>
    <xf numFmtId="179" fontId="46" fillId="6" borderId="22" xfId="0" applyNumberFormat="1" applyFont="1" applyFill="1" applyBorder="1" applyAlignment="1" applyProtection="1">
      <alignment horizontal="center" vertical="center"/>
      <protection locked="0"/>
    </xf>
    <xf numFmtId="177" fontId="44" fillId="7" borderId="22" xfId="0" applyNumberFormat="1" applyFont="1" applyFill="1" applyBorder="1" applyAlignment="1" applyProtection="1">
      <alignment horizontal="center" vertical="center"/>
    </xf>
    <xf numFmtId="0" fontId="18" fillId="9" borderId="30" xfId="0" applyFont="1" applyFill="1" applyBorder="1" applyAlignment="1" applyProtection="1">
      <alignment vertical="top" wrapText="1"/>
      <protection locked="0"/>
    </xf>
    <xf numFmtId="0" fontId="6" fillId="9" borderId="30" xfId="0" applyFont="1" applyFill="1" applyBorder="1" applyAlignment="1" applyProtection="1">
      <alignment vertical="top" wrapText="1"/>
      <protection locked="0"/>
    </xf>
    <xf numFmtId="0" fontId="7" fillId="9" borderId="30" xfId="0" applyFont="1" applyFill="1" applyBorder="1" applyAlignment="1" applyProtection="1">
      <alignment vertical="top" wrapText="1"/>
      <protection locked="0"/>
    </xf>
    <xf numFmtId="0" fontId="30" fillId="9" borderId="30" xfId="0" applyFont="1" applyFill="1" applyBorder="1" applyAlignment="1" applyProtection="1">
      <alignment vertical="top" wrapText="1"/>
      <protection locked="0"/>
    </xf>
    <xf numFmtId="177" fontId="18" fillId="9" borderId="1" xfId="0" applyNumberFormat="1" applyFont="1" applyFill="1" applyBorder="1" applyAlignment="1" applyProtection="1">
      <alignment horizontal="right" vertical="center" wrapText="1"/>
      <protection locked="0"/>
    </xf>
    <xf numFmtId="0" fontId="7" fillId="9" borderId="30" xfId="0" applyFont="1" applyFill="1" applyBorder="1" applyAlignment="1" applyProtection="1">
      <alignment horizontal="left" vertical="top" wrapText="1"/>
      <protection locked="0"/>
    </xf>
    <xf numFmtId="0" fontId="18" fillId="9" borderId="30" xfId="0" applyFont="1" applyFill="1" applyBorder="1" applyAlignment="1" applyProtection="1">
      <alignment vertical="center" wrapText="1"/>
      <protection locked="0"/>
    </xf>
    <xf numFmtId="179" fontId="46" fillId="9" borderId="54" xfId="0" applyNumberFormat="1" applyFont="1" applyFill="1" applyBorder="1" applyAlignment="1" applyProtection="1">
      <alignment horizontal="center" vertical="center"/>
      <protection locked="0"/>
    </xf>
    <xf numFmtId="179" fontId="46" fillId="9" borderId="1" xfId="0" applyNumberFormat="1" applyFont="1" applyFill="1" applyBorder="1" applyAlignment="1" applyProtection="1">
      <alignment horizontal="center" vertical="center"/>
      <protection locked="0"/>
    </xf>
    <xf numFmtId="181" fontId="46" fillId="9" borderId="54" xfId="0" applyNumberFormat="1" applyFont="1" applyFill="1" applyBorder="1" applyAlignment="1" applyProtection="1">
      <alignment horizontal="center" vertical="center"/>
      <protection locked="0"/>
    </xf>
    <xf numFmtId="181" fontId="46" fillId="9" borderId="1" xfId="0" applyNumberFormat="1" applyFont="1" applyFill="1" applyBorder="1" applyAlignment="1" applyProtection="1">
      <alignment horizontal="center" vertical="center"/>
      <protection locked="0"/>
    </xf>
    <xf numFmtId="177" fontId="44" fillId="9" borderId="54" xfId="0" applyNumberFormat="1" applyFont="1" applyFill="1" applyBorder="1" applyAlignment="1" applyProtection="1">
      <alignment horizontal="center" vertical="center"/>
      <protection locked="0"/>
    </xf>
    <xf numFmtId="177" fontId="44" fillId="9" borderId="1" xfId="0" applyNumberFormat="1" applyFont="1" applyFill="1" applyBorder="1" applyAlignment="1" applyProtection="1">
      <alignment horizontal="center" vertical="center"/>
      <protection locked="0"/>
    </xf>
    <xf numFmtId="0" fontId="46" fillId="9" borderId="54" xfId="0" applyFont="1" applyFill="1" applyBorder="1" applyAlignment="1" applyProtection="1">
      <alignment horizontal="center" vertical="center"/>
      <protection locked="0"/>
    </xf>
    <xf numFmtId="0" fontId="46" fillId="9" borderId="1" xfId="0" applyFont="1" applyFill="1" applyBorder="1" applyAlignment="1" applyProtection="1">
      <alignment horizontal="center" vertical="center"/>
      <protection locked="0"/>
    </xf>
    <xf numFmtId="3" fontId="46" fillId="9" borderId="22" xfId="0" applyNumberFormat="1" applyFont="1" applyFill="1" applyBorder="1" applyAlignment="1" applyProtection="1">
      <alignment horizontal="center" vertical="center"/>
      <protection locked="0"/>
    </xf>
    <xf numFmtId="3" fontId="46" fillId="9" borderId="1" xfId="0" applyNumberFormat="1" applyFont="1" applyFill="1" applyBorder="1" applyAlignment="1" applyProtection="1">
      <alignment horizontal="center" vertical="center"/>
      <protection locked="0"/>
    </xf>
    <xf numFmtId="177" fontId="44" fillId="9" borderId="22" xfId="0" applyNumberFormat="1" applyFont="1" applyFill="1" applyBorder="1" applyAlignment="1" applyProtection="1">
      <alignment horizontal="center" vertical="center"/>
      <protection locked="0"/>
    </xf>
    <xf numFmtId="183" fontId="44" fillId="7" borderId="1" xfId="0" applyNumberFormat="1" applyFont="1" applyFill="1" applyBorder="1" applyAlignment="1" applyProtection="1">
      <alignment horizontal="center" vertical="center"/>
    </xf>
    <xf numFmtId="179" fontId="46" fillId="7" borderId="57" xfId="0" applyNumberFormat="1" applyFont="1" applyFill="1" applyBorder="1" applyAlignment="1" applyProtection="1">
      <alignment horizontal="center" vertical="center"/>
    </xf>
    <xf numFmtId="183" fontId="44" fillId="7" borderId="55" xfId="0" applyNumberFormat="1" applyFont="1" applyFill="1" applyBorder="1" applyAlignment="1" applyProtection="1">
      <alignment horizontal="center" vertical="center"/>
    </xf>
    <xf numFmtId="183" fontId="44" fillId="7" borderId="22" xfId="0" applyNumberFormat="1" applyFont="1" applyFill="1" applyBorder="1" applyAlignment="1" applyProtection="1">
      <alignment horizontal="center" vertical="center"/>
    </xf>
    <xf numFmtId="177" fontId="23" fillId="7" borderId="37" xfId="0" applyNumberFormat="1" applyFont="1" applyFill="1" applyBorder="1" applyAlignment="1" applyProtection="1">
      <alignment horizontal="center" vertical="center" wrapText="1"/>
    </xf>
    <xf numFmtId="177" fontId="8" fillId="7" borderId="37" xfId="0" applyNumberFormat="1" applyFont="1" applyFill="1" applyBorder="1" applyAlignment="1" applyProtection="1">
      <alignment horizontal="center" vertical="center" wrapText="1"/>
    </xf>
    <xf numFmtId="0" fontId="23" fillId="7" borderId="37" xfId="0" applyFont="1" applyFill="1" applyBorder="1" applyAlignment="1" applyProtection="1">
      <alignment horizontal="center" vertical="center" wrapText="1"/>
    </xf>
    <xf numFmtId="0" fontId="23" fillId="7" borderId="40" xfId="0" applyFont="1" applyFill="1" applyBorder="1" applyAlignment="1" applyProtection="1">
      <alignment horizontal="center" vertical="top" wrapText="1"/>
    </xf>
    <xf numFmtId="177" fontId="11" fillId="7" borderId="1" xfId="0" applyNumberFormat="1" applyFont="1" applyFill="1" applyBorder="1" applyAlignment="1" applyProtection="1">
      <alignment vertical="center" wrapText="1"/>
    </xf>
    <xf numFmtId="177" fontId="11" fillId="7" borderId="1" xfId="0" applyNumberFormat="1"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177" fontId="30" fillId="7" borderId="1" xfId="0" applyNumberFormat="1" applyFont="1" applyFill="1" applyBorder="1" applyAlignment="1" applyProtection="1">
      <alignment horizontal="right" vertical="center" wrapText="1"/>
    </xf>
    <xf numFmtId="177" fontId="21" fillId="4" borderId="1" xfId="0" applyNumberFormat="1" applyFont="1" applyFill="1" applyBorder="1" applyAlignment="1" applyProtection="1">
      <alignment horizontal="right" vertical="center" wrapText="1"/>
    </xf>
    <xf numFmtId="177" fontId="8" fillId="4" borderId="1" xfId="0" applyNumberFormat="1" applyFont="1" applyFill="1" applyBorder="1" applyAlignment="1" applyProtection="1">
      <alignment horizontal="right" vertical="center" wrapText="1"/>
    </xf>
    <xf numFmtId="0" fontId="21" fillId="4" borderId="1" xfId="0" applyFont="1" applyFill="1" applyBorder="1" applyAlignment="1" applyProtection="1">
      <alignment horizontal="right" vertical="center" wrapText="1"/>
    </xf>
    <xf numFmtId="0" fontId="20" fillId="4" borderId="30" xfId="0" applyFont="1" applyFill="1" applyBorder="1" applyAlignment="1" applyProtection="1">
      <alignment vertical="top" wrapText="1"/>
    </xf>
    <xf numFmtId="0" fontId="20" fillId="7" borderId="1" xfId="0" applyFont="1" applyFill="1" applyBorder="1" applyAlignment="1" applyProtection="1">
      <alignment horizontal="center" vertical="center" wrapText="1"/>
    </xf>
    <xf numFmtId="177" fontId="20" fillId="7" borderId="1" xfId="0" applyNumberFormat="1" applyFont="1" applyFill="1" applyBorder="1" applyAlignment="1" applyProtection="1">
      <alignment horizontal="right" vertical="center" wrapText="1"/>
    </xf>
    <xf numFmtId="177" fontId="10" fillId="7" borderId="1" xfId="0" applyNumberFormat="1" applyFont="1" applyFill="1" applyBorder="1" applyAlignment="1" applyProtection="1">
      <alignment horizontal="right" vertical="center" wrapText="1"/>
    </xf>
    <xf numFmtId="0" fontId="10" fillId="7" borderId="1" xfId="0" applyFont="1" applyFill="1" applyBorder="1" applyAlignment="1" applyProtection="1">
      <alignment horizontal="center" vertical="center" wrapText="1"/>
    </xf>
    <xf numFmtId="177" fontId="10" fillId="7" borderId="1" xfId="0" applyNumberFormat="1" applyFont="1" applyFill="1" applyBorder="1" applyAlignment="1" applyProtection="1">
      <alignment horizontal="center" vertical="center" wrapText="1"/>
    </xf>
    <xf numFmtId="177" fontId="19" fillId="4" borderId="1" xfId="0" applyNumberFormat="1" applyFont="1" applyFill="1" applyBorder="1" applyAlignment="1" applyProtection="1">
      <alignment horizontal="right" vertical="center" wrapText="1"/>
    </xf>
    <xf numFmtId="177" fontId="43" fillId="4" borderId="1" xfId="0" applyNumberFormat="1" applyFont="1" applyFill="1" applyBorder="1" applyAlignment="1" applyProtection="1">
      <alignment horizontal="right" vertical="center" wrapText="1"/>
    </xf>
    <xf numFmtId="0" fontId="19" fillId="4" borderId="1" xfId="0" applyFont="1" applyFill="1" applyBorder="1" applyAlignment="1" applyProtection="1">
      <alignment horizontal="right" vertical="center" wrapText="1"/>
    </xf>
    <xf numFmtId="177" fontId="18" fillId="5" borderId="1" xfId="0" applyNumberFormat="1" applyFont="1" applyFill="1" applyBorder="1" applyAlignment="1" applyProtection="1">
      <alignment horizontal="right" vertical="center" wrapText="1"/>
    </xf>
    <xf numFmtId="177" fontId="11" fillId="5" borderId="1" xfId="0" applyNumberFormat="1" applyFont="1" applyFill="1" applyBorder="1" applyAlignment="1" applyProtection="1">
      <alignment horizontal="right" vertical="center" wrapText="1"/>
    </xf>
    <xf numFmtId="0" fontId="18" fillId="5" borderId="1" xfId="0" applyFont="1" applyFill="1" applyBorder="1" applyAlignment="1" applyProtection="1">
      <alignment horizontal="right" vertical="center" wrapText="1"/>
    </xf>
    <xf numFmtId="177" fontId="20" fillId="5" borderId="1" xfId="0" applyNumberFormat="1" applyFont="1" applyFill="1" applyBorder="1" applyAlignment="1" applyProtection="1">
      <alignment horizontal="right" vertical="center" wrapText="1"/>
    </xf>
    <xf numFmtId="0" fontId="42" fillId="5" borderId="30" xfId="0" applyFont="1" applyFill="1" applyBorder="1" applyAlignment="1" applyProtection="1">
      <alignment horizontal="left" vertical="center" wrapText="1"/>
    </xf>
    <xf numFmtId="0" fontId="18" fillId="7" borderId="1" xfId="0" applyFont="1" applyFill="1" applyBorder="1" applyAlignment="1" applyProtection="1">
      <alignment vertical="center" wrapText="1"/>
    </xf>
    <xf numFmtId="0" fontId="11" fillId="7" borderId="1" xfId="0" applyFont="1" applyFill="1" applyBorder="1" applyAlignment="1" applyProtection="1">
      <alignment horizontal="right" vertical="center" wrapText="1"/>
    </xf>
    <xf numFmtId="177" fontId="21" fillId="7" borderId="1" xfId="0" applyNumberFormat="1" applyFont="1" applyFill="1" applyBorder="1" applyAlignment="1" applyProtection="1">
      <alignment horizontal="right" vertical="center" wrapText="1"/>
    </xf>
    <xf numFmtId="0" fontId="20" fillId="7" borderId="30" xfId="0" applyFont="1" applyFill="1" applyBorder="1" applyAlignment="1" applyProtection="1">
      <alignment vertical="top" wrapText="1"/>
    </xf>
    <xf numFmtId="0" fontId="23" fillId="7" borderId="41" xfId="0" applyFont="1" applyFill="1" applyBorder="1" applyProtection="1">
      <alignment vertical="center"/>
    </xf>
    <xf numFmtId="0" fontId="20" fillId="7" borderId="42" xfId="0" applyFont="1" applyFill="1" applyBorder="1" applyProtection="1">
      <alignment vertical="center"/>
    </xf>
    <xf numFmtId="177" fontId="20" fillId="7" borderId="42" xfId="0" applyNumberFormat="1" applyFont="1" applyFill="1" applyBorder="1" applyProtection="1">
      <alignment vertical="center"/>
    </xf>
    <xf numFmtId="177" fontId="10" fillId="7" borderId="42" xfId="0" applyNumberFormat="1" applyFont="1" applyFill="1" applyBorder="1" applyAlignment="1" applyProtection="1">
      <alignment horizontal="right" vertical="center"/>
    </xf>
    <xf numFmtId="177" fontId="20" fillId="7" borderId="42" xfId="0" applyNumberFormat="1" applyFont="1" applyFill="1" applyBorder="1" applyAlignment="1" applyProtection="1">
      <alignment horizontal="right" vertical="center"/>
    </xf>
    <xf numFmtId="0" fontId="20" fillId="7" borderId="43" xfId="0" applyFont="1" applyFill="1" applyBorder="1" applyAlignment="1" applyProtection="1">
      <alignment vertical="top" wrapText="1"/>
    </xf>
    <xf numFmtId="0" fontId="39" fillId="7" borderId="44" xfId="0" applyFont="1" applyFill="1" applyBorder="1" applyAlignment="1" applyProtection="1">
      <alignment horizontal="center" vertical="center"/>
    </xf>
    <xf numFmtId="0" fontId="40" fillId="9" borderId="26" xfId="0" applyFont="1" applyFill="1" applyBorder="1" applyAlignment="1" applyProtection="1">
      <alignment horizontal="center" vertical="center"/>
    </xf>
    <xf numFmtId="0" fontId="41" fillId="3" borderId="27" xfId="0" applyFont="1" applyFill="1" applyBorder="1" applyAlignment="1" applyProtection="1">
      <alignment horizontal="center" vertical="center"/>
    </xf>
    <xf numFmtId="177" fontId="61" fillId="0" borderId="0" xfId="0" applyNumberFormat="1" applyFont="1" applyProtection="1">
      <alignment vertical="center"/>
    </xf>
    <xf numFmtId="0" fontId="60" fillId="0" borderId="0" xfId="0" applyFont="1" applyFill="1" applyAlignment="1" applyProtection="1">
      <alignment vertical="center"/>
      <protection locked="0"/>
    </xf>
    <xf numFmtId="0" fontId="18" fillId="0" borderId="0" xfId="0" applyFont="1" applyFill="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wrapText="1"/>
      <protection locked="0"/>
    </xf>
    <xf numFmtId="0" fontId="18" fillId="0" borderId="0" xfId="0" applyFont="1" applyBorder="1" applyProtection="1">
      <alignment vertical="center"/>
      <protection locked="0"/>
    </xf>
    <xf numFmtId="0" fontId="18" fillId="0" borderId="0" xfId="0" applyFont="1" applyFill="1" applyBorder="1" applyProtection="1">
      <alignment vertical="center"/>
      <protection locked="0"/>
    </xf>
    <xf numFmtId="0" fontId="44" fillId="0" borderId="0" xfId="0" applyFont="1" applyProtection="1">
      <alignment vertical="center"/>
      <protection locked="0"/>
    </xf>
    <xf numFmtId="0" fontId="44" fillId="0" borderId="0" xfId="0" applyFont="1" applyBorder="1" applyProtection="1">
      <alignment vertical="center"/>
      <protection locked="0"/>
    </xf>
    <xf numFmtId="0" fontId="44" fillId="0" borderId="0" xfId="0" applyFont="1" applyFill="1" applyBorder="1" applyProtection="1">
      <alignment vertical="center"/>
      <protection locked="0"/>
    </xf>
    <xf numFmtId="0" fontId="44" fillId="0" borderId="0" xfId="0" applyFont="1" applyFill="1" applyProtection="1">
      <alignment vertical="center"/>
      <protection locked="0"/>
    </xf>
    <xf numFmtId="183" fontId="44" fillId="0" borderId="0" xfId="0" applyNumberFormat="1" applyFont="1" applyFill="1" applyBorder="1" applyAlignment="1" applyProtection="1">
      <alignment vertical="center"/>
      <protection locked="0"/>
    </xf>
    <xf numFmtId="0" fontId="44" fillId="0" borderId="24"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179" fontId="18" fillId="0" borderId="0" xfId="0" applyNumberFormat="1" applyFont="1" applyProtection="1">
      <alignment vertical="center"/>
      <protection locked="0"/>
    </xf>
    <xf numFmtId="0" fontId="19" fillId="0" borderId="0" xfId="0" applyFont="1" applyProtection="1">
      <alignment vertical="center"/>
      <protection locked="0"/>
    </xf>
    <xf numFmtId="0" fontId="59" fillId="0" borderId="0" xfId="0" applyFont="1" applyProtection="1">
      <alignment vertical="center"/>
      <protection locked="0"/>
    </xf>
    <xf numFmtId="0" fontId="45" fillId="0" borderId="0" xfId="0" applyFont="1" applyProtection="1">
      <alignment vertical="center"/>
    </xf>
    <xf numFmtId="0" fontId="44" fillId="7" borderId="21" xfId="0" applyFont="1" applyFill="1" applyBorder="1" applyAlignment="1" applyProtection="1">
      <alignment horizontal="center" vertical="center"/>
    </xf>
    <xf numFmtId="0" fontId="44" fillId="7" borderId="21" xfId="0" applyFont="1" applyFill="1" applyBorder="1" applyAlignment="1" applyProtection="1">
      <alignment horizontal="center" vertical="center" wrapText="1"/>
    </xf>
    <xf numFmtId="0" fontId="44" fillId="7" borderId="58" xfId="0" applyFont="1" applyFill="1" applyBorder="1" applyProtection="1">
      <alignment vertical="center"/>
    </xf>
    <xf numFmtId="0" fontId="44" fillId="7" borderId="59" xfId="0" applyFont="1" applyFill="1" applyBorder="1" applyProtection="1">
      <alignment vertical="center"/>
    </xf>
    <xf numFmtId="0" fontId="44" fillId="7" borderId="62" xfId="0" applyFont="1" applyFill="1" applyBorder="1" applyAlignment="1" applyProtection="1">
      <alignment horizontal="center" vertical="center"/>
    </xf>
    <xf numFmtId="0" fontId="44" fillId="7" borderId="62" xfId="0" applyFont="1" applyFill="1" applyBorder="1" applyAlignment="1" applyProtection="1">
      <alignment horizontal="center" vertical="center" wrapText="1"/>
    </xf>
    <xf numFmtId="0" fontId="30" fillId="9" borderId="30" xfId="0" applyFont="1" applyFill="1" applyBorder="1" applyAlignment="1" applyProtection="1">
      <alignment horizontal="left" vertical="top" wrapText="1"/>
      <protection locked="0"/>
    </xf>
    <xf numFmtId="0" fontId="18" fillId="9" borderId="1"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wrapText="1"/>
      <protection locked="0"/>
    </xf>
    <xf numFmtId="180" fontId="46" fillId="9" borderId="54" xfId="0" applyNumberFormat="1" applyFont="1" applyFill="1" applyBorder="1" applyAlignment="1" applyProtection="1">
      <alignment horizontal="center" vertical="center"/>
      <protection locked="0"/>
    </xf>
    <xf numFmtId="180" fontId="46" fillId="9" borderId="1" xfId="0" applyNumberFormat="1" applyFont="1" applyFill="1" applyBorder="1" applyAlignment="1" applyProtection="1">
      <alignment horizontal="center" vertical="center"/>
      <protection locked="0"/>
    </xf>
    <xf numFmtId="177" fontId="44" fillId="9" borderId="2" xfId="0" applyNumberFormat="1" applyFont="1" applyFill="1" applyBorder="1" applyAlignment="1" applyProtection="1">
      <alignment horizontal="center" vertical="center"/>
      <protection locked="0"/>
    </xf>
    <xf numFmtId="3" fontId="46" fillId="9" borderId="54" xfId="0" applyNumberFormat="1" applyFont="1" applyFill="1" applyBorder="1" applyAlignment="1" applyProtection="1">
      <alignment horizontal="center" vertical="center"/>
      <protection locked="0"/>
    </xf>
    <xf numFmtId="180" fontId="46" fillId="9" borderId="22" xfId="0" applyNumberFormat="1" applyFont="1" applyFill="1" applyBorder="1" applyAlignment="1" applyProtection="1">
      <alignment horizontal="center" vertical="center"/>
      <protection locked="0"/>
    </xf>
    <xf numFmtId="177" fontId="44" fillId="9" borderId="23" xfId="0" applyNumberFormat="1" applyFont="1" applyFill="1" applyBorder="1" applyAlignment="1" applyProtection="1">
      <alignment horizontal="center" vertical="center"/>
      <protection locked="0"/>
    </xf>
    <xf numFmtId="179" fontId="46" fillId="7" borderId="55" xfId="0" applyNumberFormat="1" applyFont="1" applyFill="1" applyBorder="1" applyAlignment="1" applyProtection="1">
      <alignment horizontal="center" vertical="center"/>
    </xf>
    <xf numFmtId="0" fontId="0" fillId="8" borderId="0" xfId="0" applyFill="1" applyProtection="1">
      <alignment vertical="center"/>
    </xf>
    <xf numFmtId="178" fontId="15" fillId="6" borderId="5" xfId="3" applyNumberFormat="1" applyFont="1" applyFill="1" applyBorder="1" applyAlignment="1" applyProtection="1">
      <alignment horizontal="center" vertical="center"/>
    </xf>
    <xf numFmtId="178" fontId="15" fillId="6" borderId="28" xfId="3" applyNumberFormat="1" applyFont="1" applyFill="1" applyBorder="1" applyAlignment="1" applyProtection="1">
      <alignment horizontal="center" vertical="center"/>
    </xf>
    <xf numFmtId="0" fontId="0" fillId="6" borderId="28" xfId="0" applyFill="1" applyBorder="1" applyAlignment="1" applyProtection="1">
      <alignment horizontal="center" vertical="center"/>
    </xf>
    <xf numFmtId="178" fontId="15" fillId="6" borderId="6" xfId="3" applyNumberFormat="1" applyFont="1" applyFill="1" applyBorder="1" applyAlignment="1" applyProtection="1">
      <alignment horizontal="center" vertical="center"/>
    </xf>
    <xf numFmtId="178" fontId="15" fillId="6" borderId="7" xfId="3" applyNumberFormat="1" applyFont="1" applyFill="1" applyBorder="1" applyProtection="1">
      <alignment vertical="center"/>
    </xf>
    <xf numFmtId="178" fontId="15" fillId="6" borderId="1" xfId="3" applyNumberFormat="1" applyFont="1" applyFill="1" applyBorder="1" applyProtection="1">
      <alignment vertical="center"/>
    </xf>
    <xf numFmtId="0" fontId="0" fillId="6" borderId="1" xfId="0" applyFill="1" applyBorder="1" applyProtection="1">
      <alignment vertical="center"/>
    </xf>
    <xf numFmtId="178" fontId="15" fillId="4" borderId="7" xfId="3" applyNumberFormat="1" applyFont="1" applyFill="1" applyBorder="1" applyProtection="1">
      <alignment vertical="center"/>
    </xf>
    <xf numFmtId="178" fontId="15" fillId="4" borderId="1" xfId="3" applyNumberFormat="1" applyFont="1" applyFill="1" applyBorder="1" applyProtection="1">
      <alignment vertical="center"/>
    </xf>
    <xf numFmtId="3" fontId="0" fillId="4" borderId="36" xfId="0" applyNumberFormat="1" applyFill="1" applyBorder="1" applyProtection="1">
      <alignment vertical="center"/>
    </xf>
    <xf numFmtId="178" fontId="15" fillId="4" borderId="36" xfId="3" applyNumberFormat="1" applyFont="1" applyFill="1" applyBorder="1" applyProtection="1">
      <alignment vertical="center"/>
    </xf>
    <xf numFmtId="0" fontId="0" fillId="4" borderId="0" xfId="0" applyFill="1" applyProtection="1">
      <alignment vertical="center"/>
    </xf>
    <xf numFmtId="178" fontId="15" fillId="4" borderId="0" xfId="3" applyNumberFormat="1" applyFont="1" applyFill="1" applyProtection="1">
      <alignment vertical="center"/>
    </xf>
    <xf numFmtId="0" fontId="15" fillId="6" borderId="1" xfId="0" applyFont="1" applyFill="1" applyBorder="1" applyProtection="1">
      <alignment vertical="center"/>
    </xf>
    <xf numFmtId="0" fontId="0" fillId="6" borderId="0" xfId="0" applyFill="1" applyProtection="1">
      <alignment vertical="center"/>
    </xf>
    <xf numFmtId="178" fontId="15" fillId="6" borderId="0" xfId="3" applyNumberFormat="1" applyFont="1" applyFill="1" applyProtection="1">
      <alignment vertical="center"/>
    </xf>
    <xf numFmtId="0" fontId="0" fillId="0" borderId="0" xfId="0" applyFill="1" applyProtection="1">
      <alignment vertical="center"/>
    </xf>
    <xf numFmtId="0" fontId="15" fillId="0" borderId="0" xfId="0" applyFont="1" applyFill="1" applyProtection="1">
      <alignment vertical="center"/>
    </xf>
    <xf numFmtId="178" fontId="0" fillId="0" borderId="0" xfId="0" applyNumberFormat="1" applyFill="1" applyProtection="1">
      <alignment vertical="center"/>
    </xf>
    <xf numFmtId="3" fontId="0" fillId="10" borderId="1" xfId="0" applyNumberFormat="1" applyFill="1" applyBorder="1" applyProtection="1">
      <alignment vertical="center"/>
    </xf>
    <xf numFmtId="178" fontId="15" fillId="10" borderId="8" xfId="3" applyNumberFormat="1" applyFont="1" applyFill="1" applyBorder="1" applyProtection="1">
      <alignment vertical="center"/>
    </xf>
    <xf numFmtId="3" fontId="0" fillId="10" borderId="36" xfId="0" applyNumberFormat="1" applyFill="1" applyBorder="1" applyProtection="1">
      <alignment vertical="center"/>
    </xf>
    <xf numFmtId="178" fontId="15" fillId="10" borderId="10" xfId="3" applyNumberFormat="1" applyFont="1" applyFill="1" applyBorder="1" applyProtection="1">
      <alignment vertical="center"/>
    </xf>
    <xf numFmtId="0" fontId="0" fillId="10" borderId="1" xfId="0" applyFill="1" applyBorder="1" applyProtection="1">
      <alignment vertical="center"/>
    </xf>
    <xf numFmtId="0" fontId="0" fillId="10" borderId="28" xfId="0" applyFill="1" applyBorder="1" applyAlignment="1" applyProtection="1">
      <alignment horizontal="center" vertical="center"/>
    </xf>
    <xf numFmtId="178" fontId="15" fillId="10" borderId="6" xfId="3" applyNumberFormat="1" applyFont="1" applyFill="1" applyBorder="1" applyAlignment="1" applyProtection="1">
      <alignment horizontal="center" vertical="center"/>
    </xf>
    <xf numFmtId="0" fontId="0" fillId="2" borderId="0" xfId="0" applyFill="1" applyProtection="1">
      <alignment vertical="center"/>
    </xf>
    <xf numFmtId="178" fontId="0" fillId="2" borderId="0" xfId="0" applyNumberFormat="1" applyFill="1" applyProtection="1">
      <alignment vertical="center"/>
    </xf>
    <xf numFmtId="178" fontId="15" fillId="10" borderId="7" xfId="3" applyNumberFormat="1" applyFont="1" applyFill="1" applyBorder="1" applyProtection="1">
      <alignment vertical="center"/>
    </xf>
    <xf numFmtId="178" fontId="15" fillId="10" borderId="1" xfId="3" applyNumberFormat="1" applyFont="1" applyFill="1" applyBorder="1" applyProtection="1">
      <alignment vertical="center"/>
    </xf>
    <xf numFmtId="178" fontId="15" fillId="10" borderId="36" xfId="3" applyNumberFormat="1" applyFont="1" applyFill="1" applyBorder="1" applyProtection="1">
      <alignment vertical="center"/>
    </xf>
    <xf numFmtId="0" fontId="0" fillId="10" borderId="36" xfId="0" applyFill="1" applyBorder="1" applyProtection="1">
      <alignment vertical="center"/>
    </xf>
    <xf numFmtId="178" fontId="15" fillId="10" borderId="5" xfId="3" applyNumberFormat="1" applyFont="1" applyFill="1" applyBorder="1" applyAlignment="1" applyProtection="1">
      <alignment horizontal="center" vertical="center"/>
    </xf>
    <xf numFmtId="178" fontId="15" fillId="10" borderId="28" xfId="3" applyNumberFormat="1" applyFont="1" applyFill="1" applyBorder="1" applyAlignment="1" applyProtection="1">
      <alignment horizontal="center" vertical="center"/>
    </xf>
    <xf numFmtId="0" fontId="45" fillId="11" borderId="72" xfId="0" applyFont="1" applyFill="1" applyBorder="1" applyProtection="1">
      <alignment vertical="center"/>
    </xf>
    <xf numFmtId="0" fontId="45" fillId="11" borderId="72" xfId="0" applyFont="1" applyFill="1" applyBorder="1" applyAlignment="1" applyProtection="1">
      <alignment horizontal="center" vertical="center"/>
    </xf>
    <xf numFmtId="179" fontId="66" fillId="11" borderId="72" xfId="0" applyNumberFormat="1" applyFont="1" applyFill="1" applyBorder="1" applyProtection="1">
      <alignment vertical="center"/>
    </xf>
    <xf numFmtId="183" fontId="67" fillId="11" borderId="72" xfId="0" applyNumberFormat="1" applyFont="1" applyFill="1" applyBorder="1" applyProtection="1">
      <alignment vertical="center"/>
    </xf>
    <xf numFmtId="185" fontId="68" fillId="0" borderId="24" xfId="0" applyNumberFormat="1" applyFont="1" applyFill="1" applyBorder="1" applyProtection="1">
      <alignment vertical="center"/>
    </xf>
    <xf numFmtId="185" fontId="68" fillId="0" borderId="74" xfId="0" applyNumberFormat="1" applyFont="1" applyFill="1" applyBorder="1" applyProtection="1">
      <alignment vertical="center"/>
    </xf>
    <xf numFmtId="186" fontId="11" fillId="9" borderId="1" xfId="0" applyNumberFormat="1" applyFont="1" applyFill="1" applyBorder="1" applyAlignment="1" applyProtection="1">
      <alignment horizontal="center" vertical="center" wrapText="1"/>
      <protection locked="0"/>
    </xf>
    <xf numFmtId="186" fontId="43" fillId="9" borderId="1" xfId="0" applyNumberFormat="1" applyFont="1" applyFill="1" applyBorder="1" applyAlignment="1" applyProtection="1">
      <alignment horizontal="center" vertical="center" wrapText="1"/>
      <protection locked="0"/>
    </xf>
    <xf numFmtId="0" fontId="70" fillId="2" borderId="0" xfId="6" applyFont="1" applyFill="1"/>
    <xf numFmtId="0" fontId="72" fillId="2" borderId="4" xfId="6" applyFont="1" applyFill="1" applyBorder="1" applyAlignment="1">
      <alignment horizontal="center" vertical="center"/>
    </xf>
    <xf numFmtId="0" fontId="72" fillId="2" borderId="1" xfId="6" applyFont="1" applyFill="1" applyBorder="1" applyAlignment="1">
      <alignment horizontal="center" vertical="center"/>
    </xf>
    <xf numFmtId="0" fontId="70" fillId="2" borderId="79" xfId="6" applyFont="1" applyFill="1" applyBorder="1" applyAlignment="1">
      <alignment horizontal="center"/>
    </xf>
    <xf numFmtId="187" fontId="70" fillId="2" borderId="0" xfId="7" applyFont="1" applyFill="1" applyBorder="1" applyAlignment="1">
      <alignment horizontal="center"/>
    </xf>
    <xf numFmtId="0" fontId="70" fillId="2" borderId="21" xfId="6" applyFont="1" applyFill="1" applyBorder="1" applyAlignment="1">
      <alignment horizontal="center"/>
    </xf>
    <xf numFmtId="0" fontId="70" fillId="2" borderId="80" xfId="6" applyFont="1" applyFill="1" applyBorder="1" applyAlignment="1">
      <alignment horizontal="center"/>
    </xf>
    <xf numFmtId="0" fontId="70" fillId="2" borderId="81" xfId="6" applyFont="1" applyFill="1" applyBorder="1" applyAlignment="1">
      <alignment horizontal="center"/>
    </xf>
    <xf numFmtId="187" fontId="70" fillId="2" borderId="23" xfId="7" applyFont="1" applyFill="1" applyBorder="1" applyAlignment="1">
      <alignment horizontal="center"/>
    </xf>
    <xf numFmtId="0" fontId="70" fillId="2" borderId="24" xfId="6" applyFont="1" applyFill="1" applyBorder="1" applyAlignment="1">
      <alignment horizontal="center"/>
    </xf>
    <xf numFmtId="0" fontId="70" fillId="2" borderId="23" xfId="6" applyFont="1" applyFill="1" applyBorder="1" applyAlignment="1">
      <alignment horizontal="center"/>
    </xf>
    <xf numFmtId="187" fontId="70" fillId="2" borderId="24" xfId="7" applyFont="1" applyFill="1" applyBorder="1" applyAlignment="1">
      <alignment horizontal="center"/>
    </xf>
    <xf numFmtId="0" fontId="70" fillId="2" borderId="84" xfId="6" applyFont="1" applyFill="1" applyBorder="1" applyAlignment="1">
      <alignment horizontal="center"/>
    </xf>
    <xf numFmtId="0" fontId="70" fillId="2" borderId="85" xfId="6" applyFont="1" applyFill="1" applyBorder="1" applyAlignment="1">
      <alignment horizontal="center"/>
    </xf>
    <xf numFmtId="0" fontId="74" fillId="2" borderId="0" xfId="6" applyFont="1" applyFill="1"/>
    <xf numFmtId="0" fontId="75" fillId="2" borderId="0" xfId="6" applyFont="1" applyFill="1" applyAlignment="1">
      <alignment vertical="top" wrapText="1"/>
    </xf>
    <xf numFmtId="178" fontId="15" fillId="0" borderId="7" xfId="3" applyNumberFormat="1" applyFont="1" applyFill="1" applyBorder="1" applyProtection="1">
      <alignment vertical="center"/>
    </xf>
    <xf numFmtId="178" fontId="15" fillId="0" borderId="9" xfId="3" applyNumberFormat="1" applyFont="1" applyFill="1" applyBorder="1" applyProtection="1">
      <alignment vertical="center"/>
    </xf>
    <xf numFmtId="178" fontId="15" fillId="0" borderId="0" xfId="3" applyNumberFormat="1" applyFont="1" applyFill="1" applyProtection="1">
      <alignment vertical="center"/>
    </xf>
    <xf numFmtId="178" fontId="15" fillId="10" borderId="7" xfId="3" applyNumberFormat="1" applyFont="1" applyFill="1" applyBorder="1" applyAlignment="1" applyProtection="1">
      <alignment horizontal="center" vertical="center"/>
    </xf>
    <xf numFmtId="0" fontId="15" fillId="10" borderId="7" xfId="0" applyFont="1" applyFill="1" applyBorder="1" applyAlignment="1" applyProtection="1">
      <alignment horizontal="center" vertical="center"/>
    </xf>
    <xf numFmtId="0" fontId="15" fillId="10" borderId="9" xfId="0" applyFont="1" applyFill="1" applyBorder="1" applyAlignment="1" applyProtection="1">
      <alignment horizontal="center" vertical="center"/>
    </xf>
    <xf numFmtId="178" fontId="15" fillId="12" borderId="7" xfId="3" applyNumberFormat="1" applyFont="1" applyFill="1" applyBorder="1" applyProtection="1">
      <alignment vertical="center"/>
    </xf>
    <xf numFmtId="178" fontId="15" fillId="12" borderId="1" xfId="3" applyNumberFormat="1" applyFont="1" applyFill="1" applyBorder="1" applyProtection="1">
      <alignment vertical="center"/>
    </xf>
    <xf numFmtId="178" fontId="15" fillId="0" borderId="45" xfId="3" applyNumberFormat="1" applyFont="1" applyFill="1" applyBorder="1" applyAlignment="1" applyProtection="1">
      <alignment horizontal="center" vertical="center"/>
    </xf>
    <xf numFmtId="0" fontId="0" fillId="6" borderId="49" xfId="0" applyFill="1" applyBorder="1" applyAlignment="1" applyProtection="1">
      <alignment horizontal="center" vertical="center"/>
    </xf>
    <xf numFmtId="178" fontId="15" fillId="6" borderId="49" xfId="3" applyNumberFormat="1" applyFont="1" applyFill="1" applyBorder="1" applyAlignment="1" applyProtection="1">
      <alignment horizontal="center" vertical="center"/>
    </xf>
    <xf numFmtId="0" fontId="0" fillId="4" borderId="49" xfId="0" applyFill="1" applyBorder="1" applyAlignment="1" applyProtection="1">
      <alignment horizontal="center" vertical="center"/>
    </xf>
    <xf numFmtId="178" fontId="15" fillId="4" borderId="49" xfId="3" applyNumberFormat="1" applyFont="1" applyFill="1" applyBorder="1" applyAlignment="1" applyProtection="1">
      <alignment horizontal="center" vertical="center"/>
    </xf>
    <xf numFmtId="0" fontId="0" fillId="10" borderId="49" xfId="0" applyFill="1" applyBorder="1" applyAlignment="1" applyProtection="1">
      <alignment horizontal="center" vertical="center"/>
    </xf>
    <xf numFmtId="178" fontId="15" fillId="10" borderId="50" xfId="3" applyNumberFormat="1" applyFont="1" applyFill="1" applyBorder="1" applyAlignment="1" applyProtection="1">
      <alignment horizontal="center" vertical="center"/>
    </xf>
    <xf numFmtId="178" fontId="15" fillId="13" borderId="5" xfId="3" applyNumberFormat="1" applyFont="1" applyFill="1" applyBorder="1" applyAlignment="1" applyProtection="1">
      <alignment horizontal="center" vertical="center"/>
    </xf>
    <xf numFmtId="178" fontId="15" fillId="13" borderId="28" xfId="3" applyNumberFormat="1" applyFont="1" applyFill="1" applyBorder="1" applyAlignment="1" applyProtection="1">
      <alignment horizontal="center" vertical="center"/>
    </xf>
    <xf numFmtId="0" fontId="0" fillId="13" borderId="28" xfId="0" applyFill="1" applyBorder="1" applyAlignment="1" applyProtection="1">
      <alignment horizontal="center" vertical="center"/>
    </xf>
    <xf numFmtId="178" fontId="15" fillId="13" borderId="7" xfId="3" applyNumberFormat="1" applyFont="1" applyFill="1" applyBorder="1" applyProtection="1">
      <alignment vertical="center"/>
    </xf>
    <xf numFmtId="0" fontId="0" fillId="13" borderId="1" xfId="0" applyFill="1" applyBorder="1" applyProtection="1">
      <alignment vertical="center"/>
    </xf>
    <xf numFmtId="178" fontId="15" fillId="13" borderId="1" xfId="3" applyNumberFormat="1" applyFont="1" applyFill="1" applyBorder="1" applyProtection="1">
      <alignment vertical="center"/>
    </xf>
    <xf numFmtId="178" fontId="15" fillId="13" borderId="88" xfId="3" applyNumberFormat="1" applyFont="1" applyFill="1" applyBorder="1" applyAlignment="1" applyProtection="1">
      <alignment horizontal="center" vertical="center"/>
    </xf>
    <xf numFmtId="0" fontId="0" fillId="13" borderId="22" xfId="0" applyFill="1" applyBorder="1" applyAlignment="1" applyProtection="1">
      <alignment horizontal="right" vertical="center"/>
    </xf>
    <xf numFmtId="0" fontId="0" fillId="13" borderId="1" xfId="0" applyFill="1" applyBorder="1" applyAlignment="1" applyProtection="1">
      <alignment horizontal="right" vertical="center"/>
    </xf>
    <xf numFmtId="177" fontId="44" fillId="7" borderId="55" xfId="0" applyNumberFormat="1" applyFont="1" applyFill="1" applyBorder="1" applyAlignment="1" applyProtection="1">
      <alignment horizontal="center" vertical="center"/>
    </xf>
    <xf numFmtId="0" fontId="70" fillId="2" borderId="22" xfId="6" applyFont="1" applyFill="1" applyBorder="1" applyAlignment="1">
      <alignment horizontal="center"/>
    </xf>
    <xf numFmtId="0" fontId="70" fillId="2" borderId="73" xfId="6" applyFont="1" applyFill="1" applyBorder="1" applyAlignment="1">
      <alignment horizontal="center"/>
    </xf>
    <xf numFmtId="0" fontId="70" fillId="2" borderId="52" xfId="6" applyFont="1" applyFill="1" applyBorder="1" applyAlignment="1">
      <alignment horizontal="center"/>
    </xf>
    <xf numFmtId="0" fontId="70" fillId="2" borderId="88" xfId="6" applyFont="1" applyFill="1" applyBorder="1" applyAlignment="1">
      <alignment horizontal="center"/>
    </xf>
    <xf numFmtId="0" fontId="70" fillId="2" borderId="89" xfId="6" applyFont="1" applyFill="1" applyBorder="1" applyAlignment="1">
      <alignment horizontal="center"/>
    </xf>
    <xf numFmtId="187" fontId="70" fillId="2" borderId="21" xfId="7" applyFont="1" applyFill="1" applyBorder="1" applyAlignment="1">
      <alignment horizontal="center"/>
    </xf>
    <xf numFmtId="187" fontId="70" fillId="2" borderId="81" xfId="7" applyFont="1" applyFill="1" applyBorder="1" applyAlignment="1">
      <alignment horizontal="center"/>
    </xf>
    <xf numFmtId="187" fontId="70" fillId="2" borderId="85" xfId="7" applyFont="1" applyFill="1" applyBorder="1" applyAlignment="1">
      <alignment horizontal="center"/>
    </xf>
    <xf numFmtId="178" fontId="15" fillId="4" borderId="52" xfId="3" applyNumberFormat="1" applyFont="1" applyFill="1" applyBorder="1" applyAlignment="1" applyProtection="1">
      <alignment horizontal="center" vertical="center"/>
    </xf>
    <xf numFmtId="178" fontId="15" fillId="4" borderId="22" xfId="3" applyNumberFormat="1" applyFont="1" applyFill="1" applyBorder="1" applyAlignment="1" applyProtection="1">
      <alignment horizontal="center" vertical="center"/>
    </xf>
    <xf numFmtId="178" fontId="15" fillId="4" borderId="45" xfId="3" applyNumberFormat="1" applyFont="1" applyFill="1" applyBorder="1" applyAlignment="1" applyProtection="1">
      <alignment horizontal="center" vertical="center"/>
    </xf>
    <xf numFmtId="178" fontId="15" fillId="4" borderId="50" xfId="3" applyNumberFormat="1" applyFont="1" applyFill="1" applyBorder="1" applyAlignment="1" applyProtection="1">
      <alignment horizontal="center" vertical="center"/>
    </xf>
    <xf numFmtId="178" fontId="15" fillId="4" borderId="78" xfId="3" applyNumberFormat="1" applyFont="1" applyFill="1" applyBorder="1" applyAlignment="1" applyProtection="1">
      <alignment horizontal="center" vertical="center"/>
    </xf>
    <xf numFmtId="178" fontId="15" fillId="4" borderId="9" xfId="3" applyNumberFormat="1" applyFont="1" applyFill="1" applyBorder="1" applyProtection="1">
      <alignment vertical="center"/>
    </xf>
    <xf numFmtId="0" fontId="0" fillId="4" borderId="36" xfId="0" applyFill="1" applyBorder="1" applyProtection="1">
      <alignment vertical="center"/>
    </xf>
    <xf numFmtId="178" fontId="15" fillId="4" borderId="10" xfId="3" applyNumberFormat="1" applyFont="1" applyFill="1" applyBorder="1" applyProtection="1">
      <alignment vertical="center"/>
    </xf>
    <xf numFmtId="178" fontId="15" fillId="0" borderId="89" xfId="3" applyNumberFormat="1" applyFont="1" applyFill="1" applyBorder="1" applyProtection="1">
      <alignment vertical="center"/>
    </xf>
    <xf numFmtId="3" fontId="0" fillId="4" borderId="21" xfId="0" applyNumberFormat="1" applyFill="1" applyBorder="1" applyProtection="1">
      <alignment vertical="center"/>
    </xf>
    <xf numFmtId="178" fontId="15" fillId="4" borderId="21" xfId="3" applyNumberFormat="1" applyFont="1" applyFill="1" applyBorder="1" applyProtection="1">
      <alignment vertical="center"/>
    </xf>
    <xf numFmtId="3" fontId="0" fillId="10" borderId="21" xfId="0" applyNumberFormat="1" applyFill="1" applyBorder="1" applyProtection="1">
      <alignment vertical="center"/>
    </xf>
    <xf numFmtId="178" fontId="15" fillId="10" borderId="83" xfId="3" applyNumberFormat="1" applyFont="1" applyFill="1" applyBorder="1" applyProtection="1">
      <alignment vertical="center"/>
    </xf>
    <xf numFmtId="0" fontId="15" fillId="10" borderId="0" xfId="0" applyFont="1" applyFill="1" applyBorder="1" applyAlignment="1" applyProtection="1">
      <alignment horizontal="center" vertical="center"/>
    </xf>
    <xf numFmtId="178" fontId="15" fillId="10" borderId="0" xfId="3" applyNumberFormat="1" applyFont="1" applyFill="1" applyBorder="1" applyProtection="1">
      <alignment vertical="center"/>
    </xf>
    <xf numFmtId="0" fontId="0" fillId="10" borderId="0" xfId="0" applyFill="1" applyBorder="1" applyProtection="1">
      <alignment vertical="center"/>
    </xf>
    <xf numFmtId="178" fontId="15" fillId="10" borderId="90" xfId="3" applyNumberFormat="1" applyFont="1" applyFill="1" applyBorder="1" applyProtection="1">
      <alignment vertical="center"/>
    </xf>
    <xf numFmtId="177" fontId="20" fillId="9" borderId="1" xfId="0" applyNumberFormat="1" applyFont="1" applyFill="1" applyBorder="1" applyAlignment="1" applyProtection="1">
      <alignment horizontal="right" vertical="center" wrapText="1"/>
      <protection locked="0"/>
    </xf>
    <xf numFmtId="177" fontId="10" fillId="9" borderId="1" xfId="0" applyNumberFormat="1" applyFont="1" applyFill="1" applyBorder="1" applyAlignment="1" applyProtection="1">
      <alignment horizontal="right" vertical="center" wrapText="1"/>
      <protection locked="0"/>
    </xf>
    <xf numFmtId="180" fontId="44" fillId="0" borderId="0" xfId="0" applyNumberFormat="1" applyFont="1" applyProtection="1">
      <alignment vertical="center"/>
      <protection locked="0"/>
    </xf>
    <xf numFmtId="0" fontId="23" fillId="7" borderId="39" xfId="0" applyFont="1" applyFill="1" applyBorder="1" applyAlignment="1" applyProtection="1">
      <alignment horizontal="center" vertical="center" wrapText="1"/>
    </xf>
    <xf numFmtId="0" fontId="23" fillId="7" borderId="37" xfId="0" applyFont="1" applyFill="1" applyBorder="1" applyAlignment="1" applyProtection="1">
      <alignment horizontal="center" vertical="center" wrapText="1"/>
    </xf>
    <xf numFmtId="0" fontId="23" fillId="7" borderId="40" xfId="0" applyFont="1" applyFill="1" applyBorder="1" applyAlignment="1" applyProtection="1">
      <alignment horizontal="center" vertical="center" wrapText="1"/>
    </xf>
    <xf numFmtId="0" fontId="19" fillId="4" borderId="101" xfId="0" applyFont="1" applyFill="1" applyBorder="1" applyAlignment="1" applyProtection="1">
      <alignment horizontal="center" vertical="center" wrapText="1"/>
    </xf>
    <xf numFmtId="0" fontId="19" fillId="4" borderId="98" xfId="0" applyFont="1" applyFill="1" applyBorder="1" applyAlignment="1" applyProtection="1">
      <alignment horizontal="center" vertical="center" wrapText="1"/>
    </xf>
    <xf numFmtId="186" fontId="11" fillId="9" borderId="22" xfId="0" applyNumberFormat="1" applyFont="1" applyFill="1" applyBorder="1" applyAlignment="1" applyProtection="1">
      <alignment horizontal="center" vertical="center" wrapText="1"/>
      <protection locked="0"/>
    </xf>
    <xf numFmtId="0" fontId="11" fillId="9" borderId="22" xfId="0" applyFont="1" applyFill="1" applyBorder="1" applyAlignment="1" applyProtection="1">
      <alignment horizontal="center" vertical="center" wrapText="1"/>
      <protection locked="0"/>
    </xf>
    <xf numFmtId="177" fontId="11" fillId="9" borderId="1" xfId="0" applyNumberFormat="1" applyFont="1" applyFill="1" applyBorder="1" applyAlignment="1" applyProtection="1">
      <alignment horizontal="right" vertical="center" wrapText="1"/>
      <protection locked="0"/>
    </xf>
    <xf numFmtId="177" fontId="18" fillId="7" borderId="1" xfId="0" applyNumberFormat="1" applyFont="1" applyFill="1" applyBorder="1" applyAlignment="1" applyProtection="1">
      <alignment horizontal="right" vertical="center" wrapText="1"/>
    </xf>
    <xf numFmtId="177" fontId="11" fillId="9" borderId="22" xfId="0" applyNumberFormat="1" applyFont="1" applyFill="1" applyBorder="1" applyAlignment="1" applyProtection="1">
      <alignment horizontal="right" vertical="center" wrapText="1"/>
      <protection locked="0"/>
    </xf>
    <xf numFmtId="177" fontId="18" fillId="7" borderId="22" xfId="0" applyNumberFormat="1" applyFont="1" applyFill="1" applyBorder="1" applyAlignment="1" applyProtection="1">
      <alignment horizontal="right" vertical="center" wrapText="1"/>
    </xf>
    <xf numFmtId="177" fontId="19" fillId="4" borderId="42" xfId="0" applyNumberFormat="1" applyFont="1" applyFill="1" applyBorder="1" applyAlignment="1" applyProtection="1">
      <alignment horizontal="right" vertical="center" wrapText="1"/>
    </xf>
    <xf numFmtId="177" fontId="19" fillId="4" borderId="21" xfId="0" applyNumberFormat="1" applyFont="1" applyFill="1" applyBorder="1" applyAlignment="1" applyProtection="1">
      <alignment horizontal="right" vertical="center" wrapText="1"/>
    </xf>
    <xf numFmtId="177" fontId="8" fillId="4" borderId="21" xfId="0" applyNumberFormat="1" applyFont="1" applyFill="1" applyBorder="1" applyAlignment="1" applyProtection="1">
      <alignment horizontal="right" vertical="center" wrapText="1"/>
    </xf>
    <xf numFmtId="186" fontId="43" fillId="4" borderId="21" xfId="0" applyNumberFormat="1" applyFont="1" applyFill="1" applyBorder="1" applyAlignment="1" applyProtection="1">
      <alignment horizontal="center" vertical="center" wrapText="1"/>
    </xf>
    <xf numFmtId="0" fontId="43" fillId="4" borderId="21" xfId="0" applyFont="1" applyFill="1" applyBorder="1" applyAlignment="1" applyProtection="1">
      <alignment horizontal="center" vertical="center" wrapText="1"/>
    </xf>
    <xf numFmtId="0" fontId="5" fillId="4" borderId="95" xfId="0" applyFont="1" applyFill="1" applyBorder="1" applyAlignment="1" applyProtection="1">
      <alignment horizontal="left" vertical="top" wrapText="1"/>
    </xf>
    <xf numFmtId="177" fontId="43" fillId="4" borderId="42" xfId="0" applyNumberFormat="1" applyFont="1" applyFill="1" applyBorder="1" applyAlignment="1" applyProtection="1">
      <alignment horizontal="right" vertical="center" wrapText="1"/>
    </xf>
    <xf numFmtId="186" fontId="43" fillId="4" borderId="42" xfId="0" applyNumberFormat="1" applyFont="1" applyFill="1" applyBorder="1" applyAlignment="1" applyProtection="1">
      <alignment horizontal="center" vertical="center" wrapText="1"/>
    </xf>
    <xf numFmtId="0" fontId="43" fillId="4" borderId="42" xfId="0" applyFont="1" applyFill="1" applyBorder="1" applyAlignment="1" applyProtection="1">
      <alignment horizontal="center" vertical="center" wrapText="1"/>
    </xf>
    <xf numFmtId="0" fontId="5" fillId="4" borderId="43" xfId="0" applyFont="1" applyFill="1" applyBorder="1" applyAlignment="1" applyProtection="1">
      <alignment horizontal="left" vertical="top" wrapText="1"/>
    </xf>
    <xf numFmtId="0" fontId="0" fillId="0" borderId="0" xfId="0" applyProtection="1">
      <alignment vertical="center"/>
      <protection locked="0"/>
    </xf>
    <xf numFmtId="0" fontId="0" fillId="12" borderId="1" xfId="0" applyFill="1" applyBorder="1" applyProtection="1">
      <alignment vertical="center"/>
    </xf>
    <xf numFmtId="0" fontId="15" fillId="12" borderId="1" xfId="0" applyFont="1" applyFill="1" applyBorder="1" applyProtection="1">
      <alignment vertical="center"/>
    </xf>
    <xf numFmtId="178" fontId="15" fillId="12" borderId="8" xfId="3" applyNumberFormat="1" applyFont="1" applyFill="1" applyBorder="1" applyProtection="1">
      <alignment vertical="center"/>
    </xf>
    <xf numFmtId="0" fontId="71" fillId="2" borderId="0" xfId="6" applyFont="1" applyFill="1" applyAlignment="1">
      <alignment horizontal="centerContinuous"/>
    </xf>
    <xf numFmtId="0" fontId="70" fillId="2" borderId="0" xfId="6" applyFont="1" applyFill="1" applyAlignment="1">
      <alignment horizontal="centerContinuous"/>
    </xf>
    <xf numFmtId="0" fontId="72" fillId="2" borderId="0" xfId="6" applyFont="1" applyFill="1" applyAlignment="1">
      <alignment horizontal="right"/>
    </xf>
    <xf numFmtId="0" fontId="72" fillId="2" borderId="1" xfId="6" applyFont="1" applyFill="1" applyBorder="1" applyAlignment="1">
      <alignment horizontal="center" vertical="center" wrapText="1"/>
    </xf>
    <xf numFmtId="0" fontId="70" fillId="2" borderId="0" xfId="6" applyFont="1" applyFill="1" applyAlignment="1">
      <alignment horizontal="center"/>
    </xf>
    <xf numFmtId="0" fontId="73" fillId="2" borderId="0" xfId="6" applyFont="1" applyFill="1"/>
    <xf numFmtId="0" fontId="70" fillId="0" borderId="0" xfId="6" applyFont="1" applyAlignment="1">
      <alignment horizontal="right"/>
    </xf>
    <xf numFmtId="0" fontId="73" fillId="2" borderId="0" xfId="6" applyFont="1" applyFill="1" applyAlignment="1">
      <alignment horizontal="left" wrapText="1"/>
    </xf>
    <xf numFmtId="0" fontId="73" fillId="2" borderId="0" xfId="6" applyFont="1" applyFill="1" applyAlignment="1">
      <alignment wrapText="1"/>
    </xf>
    <xf numFmtId="0" fontId="70" fillId="2" borderId="0" xfId="6" applyFont="1" applyFill="1" applyAlignment="1">
      <alignment wrapText="1"/>
    </xf>
    <xf numFmtId="0" fontId="76" fillId="12" borderId="81" xfId="6" applyFont="1" applyFill="1" applyBorder="1" applyAlignment="1">
      <alignment horizontal="center"/>
    </xf>
    <xf numFmtId="0" fontId="76" fillId="12" borderId="82" xfId="6" applyFont="1" applyFill="1" applyBorder="1" applyAlignment="1">
      <alignment horizontal="center"/>
    </xf>
    <xf numFmtId="0" fontId="76" fillId="12" borderId="21" xfId="6" applyFont="1" applyFill="1" applyBorder="1" applyAlignment="1">
      <alignment horizontal="center"/>
    </xf>
    <xf numFmtId="0" fontId="76" fillId="12" borderId="83" xfId="6" applyFont="1" applyFill="1" applyBorder="1" applyAlignment="1">
      <alignment horizontal="center"/>
    </xf>
    <xf numFmtId="0" fontId="76" fillId="12" borderId="22" xfId="6" applyFont="1" applyFill="1" applyBorder="1" applyAlignment="1">
      <alignment horizontal="center"/>
    </xf>
    <xf numFmtId="0" fontId="76" fillId="12" borderId="78" xfId="6" applyFont="1" applyFill="1" applyBorder="1" applyAlignment="1">
      <alignment horizontal="center"/>
    </xf>
    <xf numFmtId="0" fontId="76" fillId="12" borderId="85" xfId="6" applyFont="1" applyFill="1" applyBorder="1" applyAlignment="1">
      <alignment horizontal="center"/>
    </xf>
    <xf numFmtId="0" fontId="76" fillId="12" borderId="86" xfId="6" applyFont="1" applyFill="1" applyBorder="1" applyAlignment="1">
      <alignment horizontal="center"/>
    </xf>
    <xf numFmtId="10" fontId="69" fillId="0" borderId="0" xfId="2" applyNumberFormat="1" applyFont="1" applyProtection="1"/>
    <xf numFmtId="0" fontId="13" fillId="0" borderId="0" xfId="2" applyProtection="1"/>
    <xf numFmtId="0" fontId="49" fillId="0" borderId="0" xfId="2" applyFont="1" applyProtection="1"/>
    <xf numFmtId="0" fontId="37" fillId="0" borderId="0" xfId="2" applyFont="1" applyProtection="1"/>
    <xf numFmtId="0" fontId="36" fillId="0" borderId="1" xfId="2" applyFont="1" applyBorder="1" applyAlignment="1" applyProtection="1">
      <alignment horizontal="distributed"/>
    </xf>
    <xf numFmtId="0" fontId="36" fillId="0" borderId="4" xfId="2" applyFont="1" applyBorder="1" applyAlignment="1" applyProtection="1">
      <alignment horizontal="distributed"/>
    </xf>
    <xf numFmtId="0" fontId="36" fillId="0" borderId="8" xfId="2" applyFont="1" applyBorder="1" applyAlignment="1" applyProtection="1">
      <alignment horizontal="distributed"/>
    </xf>
    <xf numFmtId="0" fontId="51" fillId="0" borderId="7" xfId="2" applyFont="1" applyBorder="1" applyAlignment="1" applyProtection="1">
      <alignment horizontal="center" vertical="center"/>
    </xf>
    <xf numFmtId="181" fontId="51" fillId="0" borderId="1" xfId="2" applyNumberFormat="1" applyFont="1" applyBorder="1" applyAlignment="1" applyProtection="1">
      <alignment vertical="center"/>
    </xf>
    <xf numFmtId="181" fontId="51" fillId="0" borderId="4" xfId="2" applyNumberFormat="1" applyFont="1" applyBorder="1" applyAlignment="1" applyProtection="1">
      <alignment vertical="center"/>
    </xf>
    <xf numFmtId="181" fontId="51" fillId="0" borderId="8" xfId="2" applyNumberFormat="1" applyFont="1" applyBorder="1" applyAlignment="1" applyProtection="1">
      <alignment vertical="center"/>
    </xf>
    <xf numFmtId="0" fontId="52" fillId="0" borderId="0" xfId="2" applyFont="1" applyProtection="1"/>
    <xf numFmtId="0" fontId="51" fillId="0" borderId="89" xfId="2" applyFont="1" applyBorder="1" applyAlignment="1" applyProtection="1">
      <alignment horizontal="center" vertical="center"/>
    </xf>
    <xf numFmtId="181" fontId="51" fillId="6" borderId="1" xfId="2" applyNumberFormat="1" applyFont="1" applyFill="1" applyBorder="1" applyAlignment="1" applyProtection="1">
      <alignment vertical="center"/>
    </xf>
    <xf numFmtId="181" fontId="51" fillId="6" borderId="36" xfId="2" applyNumberFormat="1" applyFont="1" applyFill="1" applyBorder="1" applyAlignment="1" applyProtection="1">
      <alignment vertical="center"/>
    </xf>
    <xf numFmtId="181" fontId="51" fillId="6" borderId="10" xfId="2" applyNumberFormat="1" applyFont="1" applyFill="1" applyBorder="1" applyAlignment="1" applyProtection="1">
      <alignment vertical="center"/>
    </xf>
    <xf numFmtId="0" fontId="36" fillId="0" borderId="0" xfId="2" applyFont="1" applyAlignment="1" applyProtection="1">
      <alignment vertical="center"/>
    </xf>
    <xf numFmtId="0" fontId="36" fillId="0" borderId="1" xfId="2" applyFont="1" applyBorder="1" applyAlignment="1" applyProtection="1">
      <alignment horizontal="distributed" vertical="center"/>
    </xf>
    <xf numFmtId="0" fontId="36" fillId="0" borderId="4" xfId="2" applyFont="1" applyBorder="1" applyAlignment="1" applyProtection="1">
      <alignment horizontal="distributed" vertical="center"/>
    </xf>
    <xf numFmtId="0" fontId="36" fillId="0" borderId="8" xfId="2" applyFont="1" applyBorder="1" applyAlignment="1" applyProtection="1">
      <alignment horizontal="distributed" vertical="center"/>
    </xf>
    <xf numFmtId="0" fontId="51" fillId="0" borderId="90" xfId="2" applyFont="1" applyBorder="1" applyAlignment="1" applyProtection="1">
      <alignment horizontal="center" vertical="center"/>
    </xf>
    <xf numFmtId="0" fontId="51" fillId="0" borderId="105" xfId="2" applyFont="1" applyBorder="1" applyAlignment="1" applyProtection="1">
      <alignment horizontal="center" vertical="center"/>
    </xf>
    <xf numFmtId="181" fontId="51" fillId="6" borderId="106" xfId="2" applyNumberFormat="1" applyFont="1" applyFill="1" applyBorder="1" applyAlignment="1" applyProtection="1">
      <alignment vertical="center"/>
    </xf>
    <xf numFmtId="0" fontId="53" fillId="0" borderId="0" xfId="2" applyFont="1" applyProtection="1"/>
    <xf numFmtId="0" fontId="54" fillId="0" borderId="0" xfId="2" applyFont="1" applyProtection="1"/>
    <xf numFmtId="0" fontId="54" fillId="0" borderId="0" xfId="2" applyFont="1" applyAlignment="1" applyProtection="1">
      <alignment vertical="center"/>
    </xf>
    <xf numFmtId="0" fontId="53" fillId="0" borderId="0" xfId="2" applyFont="1" applyAlignment="1" applyProtection="1">
      <alignment horizontal="left" vertical="center"/>
    </xf>
    <xf numFmtId="0" fontId="19" fillId="2" borderId="0" xfId="0" applyFont="1" applyFill="1" applyBorder="1" applyAlignment="1" applyProtection="1">
      <alignment vertical="center" wrapText="1"/>
    </xf>
    <xf numFmtId="0" fontId="19" fillId="2" borderId="64" xfId="0" applyFont="1" applyFill="1" applyBorder="1" applyAlignment="1" applyProtection="1">
      <alignment vertical="center" wrapText="1"/>
    </xf>
    <xf numFmtId="0" fontId="19" fillId="2" borderId="56" xfId="0" applyFont="1" applyFill="1" applyBorder="1" applyAlignment="1" applyProtection="1">
      <alignment vertical="center" wrapText="1"/>
    </xf>
    <xf numFmtId="0" fontId="19" fillId="2" borderId="66" xfId="0" applyFont="1" applyFill="1" applyBorder="1" applyAlignment="1" applyProtection="1">
      <alignment vertical="center" wrapText="1"/>
    </xf>
    <xf numFmtId="176" fontId="44" fillId="7" borderId="107" xfId="0" applyNumberFormat="1" applyFont="1" applyFill="1" applyBorder="1" applyAlignment="1" applyProtection="1">
      <alignment vertical="center"/>
    </xf>
    <xf numFmtId="9" fontId="44" fillId="7" borderId="108" xfId="0" applyNumberFormat="1" applyFont="1" applyFill="1" applyBorder="1" applyAlignment="1" applyProtection="1">
      <alignment vertical="center"/>
    </xf>
    <xf numFmtId="182" fontId="44" fillId="9" borderId="108" xfId="0" applyNumberFormat="1" applyFont="1" applyFill="1" applyBorder="1" applyAlignment="1" applyProtection="1">
      <alignment vertical="center"/>
      <protection locked="0"/>
    </xf>
    <xf numFmtId="184" fontId="44" fillId="7" borderId="108" xfId="0" applyNumberFormat="1" applyFont="1" applyFill="1" applyBorder="1" applyAlignment="1" applyProtection="1">
      <alignment vertical="center"/>
    </xf>
    <xf numFmtId="177" fontId="44" fillId="9" borderId="55" xfId="0" applyNumberFormat="1" applyFont="1" applyFill="1" applyBorder="1" applyAlignment="1" applyProtection="1">
      <alignment horizontal="center" vertical="center"/>
      <protection locked="0"/>
    </xf>
    <xf numFmtId="0" fontId="7" fillId="9" borderId="30" xfId="0" applyFont="1" applyFill="1" applyBorder="1" applyAlignment="1" applyProtection="1">
      <alignment horizontal="left" vertical="top" wrapText="1"/>
      <protection locked="0"/>
    </xf>
    <xf numFmtId="177" fontId="10" fillId="7" borderId="1" xfId="0" applyNumberFormat="1" applyFont="1" applyFill="1" applyBorder="1" applyAlignment="1" applyProtection="1">
      <alignment horizontal="right" vertical="center" wrapText="1"/>
      <protection locked="0"/>
    </xf>
    <xf numFmtId="0" fontId="11" fillId="7" borderId="1" xfId="0" applyFont="1" applyFill="1" applyBorder="1" applyAlignment="1" applyProtection="1">
      <alignment horizontal="center" vertical="center" wrapText="1"/>
      <protection locked="0"/>
    </xf>
    <xf numFmtId="0" fontId="20" fillId="7" borderId="29" xfId="0" applyFont="1" applyFill="1" applyBorder="1" applyAlignment="1" applyProtection="1">
      <alignment horizontal="center" vertical="center" wrapText="1"/>
    </xf>
    <xf numFmtId="0" fontId="57" fillId="9" borderId="3" xfId="0" applyFont="1" applyFill="1" applyBorder="1" applyAlignment="1" applyProtection="1">
      <alignment horizontal="left" vertical="center" wrapText="1"/>
      <protection locked="0"/>
    </xf>
    <xf numFmtId="0" fontId="57" fillId="9" borderId="4" xfId="0" applyFont="1" applyFill="1" applyBorder="1" applyAlignment="1" applyProtection="1">
      <alignment horizontal="left" vertical="center" wrapText="1"/>
      <protection locked="0"/>
    </xf>
    <xf numFmtId="0" fontId="62" fillId="0" borderId="69" xfId="1" applyFont="1" applyBorder="1" applyAlignment="1" applyProtection="1">
      <alignment horizontal="center" vertical="center" wrapText="1"/>
      <protection locked="0"/>
    </xf>
    <xf numFmtId="0" fontId="62" fillId="0" borderId="70" xfId="1" applyFont="1" applyBorder="1" applyAlignment="1" applyProtection="1">
      <alignment horizontal="center" vertical="center" wrapText="1"/>
      <protection locked="0"/>
    </xf>
    <xf numFmtId="0" fontId="62" fillId="0" borderId="71" xfId="1" applyFont="1" applyBorder="1" applyAlignment="1" applyProtection="1">
      <alignment horizontal="center" vertical="center" wrapText="1"/>
      <protection locked="0"/>
    </xf>
    <xf numFmtId="0" fontId="62" fillId="0" borderId="67" xfId="1" applyFont="1" applyBorder="1" applyAlignment="1" applyProtection="1">
      <alignment horizontal="center" vertical="center" wrapText="1"/>
      <protection locked="0"/>
    </xf>
    <xf numFmtId="0" fontId="62" fillId="0" borderId="31" xfId="1" applyFont="1" applyBorder="1" applyAlignment="1" applyProtection="1">
      <alignment horizontal="center" vertical="center" wrapText="1"/>
      <protection locked="0"/>
    </xf>
    <xf numFmtId="0" fontId="62" fillId="0" borderId="68" xfId="1" applyFont="1" applyBorder="1" applyAlignment="1" applyProtection="1">
      <alignment horizontal="center" vertical="center" wrapText="1"/>
      <protection locked="0"/>
    </xf>
    <xf numFmtId="0" fontId="20" fillId="7" borderId="38"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0" fillId="5" borderId="1" xfId="0" applyFont="1" applyFill="1" applyBorder="1" applyAlignment="1" applyProtection="1">
      <alignment horizontal="right" vertical="center" wrapText="1"/>
    </xf>
    <xf numFmtId="0" fontId="20" fillId="5" borderId="30" xfId="0" applyFont="1" applyFill="1" applyBorder="1" applyAlignment="1" applyProtection="1">
      <alignment horizontal="right" vertical="center" wrapText="1"/>
    </xf>
    <xf numFmtId="0" fontId="7" fillId="9" borderId="30" xfId="0" applyFont="1" applyFill="1" applyBorder="1" applyAlignment="1" applyProtection="1">
      <alignment horizontal="left" vertical="top" wrapText="1"/>
      <protection locked="0"/>
    </xf>
    <xf numFmtId="0" fontId="20" fillId="9" borderId="30" xfId="0" applyFont="1" applyFill="1" applyBorder="1" applyAlignment="1" applyProtection="1">
      <alignment horizontal="left" vertical="top" wrapText="1"/>
      <protection locked="0"/>
    </xf>
    <xf numFmtId="0" fontId="6" fillId="9" borderId="30" xfId="0" applyFont="1" applyFill="1" applyBorder="1" applyAlignment="1" applyProtection="1">
      <alignment horizontal="left" vertical="top" wrapText="1"/>
      <protection locked="0"/>
    </xf>
    <xf numFmtId="0" fontId="18" fillId="7" borderId="38"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8" fillId="7" borderId="29" xfId="0" applyFont="1" applyFill="1" applyBorder="1" applyAlignment="1" applyProtection="1">
      <alignment horizontal="center" vertical="center" wrapText="1"/>
    </xf>
    <xf numFmtId="0" fontId="18" fillId="7" borderId="3" xfId="0" applyFont="1" applyFill="1" applyBorder="1" applyAlignment="1" applyProtection="1">
      <alignment horizontal="center" vertical="center" wrapText="1"/>
    </xf>
    <xf numFmtId="0" fontId="18" fillId="7" borderId="4" xfId="0" applyFont="1" applyFill="1" applyBorder="1" applyAlignment="1" applyProtection="1">
      <alignment horizontal="center" vertical="center" wrapText="1"/>
    </xf>
    <xf numFmtId="0" fontId="21" fillId="4" borderId="38"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0" fontId="65" fillId="5" borderId="29" xfId="0" applyFont="1" applyFill="1" applyBorder="1" applyAlignment="1" applyProtection="1">
      <alignment horizontal="left" vertical="center"/>
    </xf>
    <xf numFmtId="0" fontId="65" fillId="5" borderId="3" xfId="0" applyFont="1" applyFill="1" applyBorder="1" applyAlignment="1" applyProtection="1">
      <alignment horizontal="left" vertical="center"/>
    </xf>
    <xf numFmtId="0" fontId="65" fillId="5" borderId="4" xfId="0" applyFont="1" applyFill="1" applyBorder="1" applyAlignment="1" applyProtection="1">
      <alignment horizontal="left" vertical="center"/>
    </xf>
    <xf numFmtId="0" fontId="20" fillId="7" borderId="1" xfId="0" applyFont="1" applyFill="1" applyBorder="1" applyAlignment="1" applyProtection="1">
      <alignment vertical="center" wrapText="1"/>
    </xf>
    <xf numFmtId="0" fontId="19" fillId="7" borderId="38" xfId="0" applyFont="1" applyFill="1" applyBorder="1" applyAlignment="1" applyProtection="1">
      <alignment horizontal="center" vertical="center" wrapText="1"/>
    </xf>
    <xf numFmtId="0" fontId="19" fillId="7" borderId="1" xfId="0" applyFont="1" applyFill="1" applyBorder="1" applyAlignment="1" applyProtection="1">
      <alignment horizontal="center" vertical="center" wrapText="1"/>
    </xf>
    <xf numFmtId="0" fontId="7" fillId="7" borderId="38" xfId="0" applyFont="1" applyFill="1" applyBorder="1" applyAlignment="1" applyProtection="1">
      <alignment horizontal="center" vertical="center" wrapText="1"/>
    </xf>
    <xf numFmtId="0" fontId="57" fillId="7" borderId="1" xfId="0" applyFont="1" applyFill="1" applyBorder="1" applyAlignment="1" applyProtection="1">
      <alignment horizontal="left" vertical="center" wrapText="1"/>
      <protection locked="0"/>
    </xf>
    <xf numFmtId="0" fontId="12" fillId="7" borderId="1" xfId="0"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57" fillId="9" borderId="1" xfId="0" applyFont="1" applyFill="1" applyBorder="1" applyAlignment="1" applyProtection="1">
      <alignment horizontal="left" vertical="center" wrapText="1"/>
      <protection locked="0"/>
    </xf>
    <xf numFmtId="0" fontId="25" fillId="9" borderId="1" xfId="0" applyFont="1" applyFill="1" applyBorder="1" applyAlignment="1" applyProtection="1">
      <alignment horizontal="left" vertical="center" wrapText="1"/>
      <protection locked="0"/>
    </xf>
    <xf numFmtId="0" fontId="24" fillId="9" borderId="1" xfId="0" applyFont="1" applyFill="1" applyBorder="1" applyAlignment="1" applyProtection="1">
      <alignment horizontal="center" vertical="center" wrapText="1"/>
      <protection locked="0"/>
    </xf>
    <xf numFmtId="0" fontId="21" fillId="5" borderId="38" xfId="0" applyFont="1" applyFill="1" applyBorder="1" applyAlignment="1" applyProtection="1">
      <alignment horizontal="left" vertical="center" wrapText="1"/>
    </xf>
    <xf numFmtId="0" fontId="21" fillId="5" borderId="1" xfId="0" applyFont="1" applyFill="1" applyBorder="1" applyAlignment="1" applyProtection="1">
      <alignment horizontal="left" vertical="center" wrapText="1"/>
    </xf>
    <xf numFmtId="0" fontId="19" fillId="0" borderId="44" xfId="0" applyFont="1" applyBorder="1" applyAlignment="1" applyProtection="1">
      <alignment horizontal="center" vertical="center" wrapText="1"/>
    </xf>
    <xf numFmtId="0" fontId="19" fillId="0" borderId="26" xfId="0" applyFont="1" applyBorder="1" applyAlignment="1" applyProtection="1">
      <alignment horizontal="center" vertical="center"/>
    </xf>
    <xf numFmtId="0" fontId="19" fillId="0" borderId="27" xfId="0" applyFont="1" applyBorder="1" applyAlignment="1" applyProtection="1">
      <alignment horizontal="center" vertical="center"/>
    </xf>
    <xf numFmtId="0" fontId="23" fillId="7" borderId="39" xfId="0" applyFont="1" applyFill="1" applyBorder="1" applyAlignment="1" applyProtection="1">
      <alignment horizontal="center" vertical="center" wrapText="1"/>
    </xf>
    <xf numFmtId="0" fontId="23" fillId="7" borderId="37" xfId="0" applyFont="1" applyFill="1" applyBorder="1" applyAlignment="1" applyProtection="1">
      <alignment horizontal="center" vertical="center" wrapText="1"/>
    </xf>
    <xf numFmtId="0" fontId="63" fillId="7" borderId="38" xfId="0" applyFont="1" applyFill="1" applyBorder="1" applyAlignment="1" applyProtection="1">
      <alignment horizontal="left" vertical="center" wrapText="1"/>
    </xf>
    <xf numFmtId="0" fontId="63" fillId="7" borderId="1" xfId="0" applyFont="1" applyFill="1" applyBorder="1" applyAlignment="1" applyProtection="1">
      <alignment horizontal="left" vertical="center" wrapText="1"/>
    </xf>
    <xf numFmtId="0" fontId="58" fillId="11" borderId="60" xfId="0" applyFont="1" applyFill="1" applyBorder="1" applyAlignment="1" applyProtection="1">
      <alignment horizontal="center" vertical="center"/>
    </xf>
    <xf numFmtId="0" fontId="58" fillId="11" borderId="72" xfId="0" applyFont="1" applyFill="1" applyBorder="1" applyAlignment="1" applyProtection="1">
      <alignment horizontal="center" vertical="center"/>
    </xf>
    <xf numFmtId="179" fontId="45" fillId="11" borderId="72" xfId="0" applyNumberFormat="1" applyFont="1" applyFill="1" applyBorder="1" applyAlignment="1" applyProtection="1">
      <alignment horizontal="left" vertical="center"/>
    </xf>
    <xf numFmtId="179" fontId="45" fillId="11" borderId="61" xfId="0" applyNumberFormat="1" applyFont="1" applyFill="1" applyBorder="1" applyAlignment="1" applyProtection="1">
      <alignment horizontal="left" vertical="center"/>
    </xf>
    <xf numFmtId="0" fontId="45" fillId="11" borderId="61" xfId="0" applyFont="1" applyFill="1" applyBorder="1" applyAlignment="1" applyProtection="1">
      <alignment horizontal="left" vertical="center"/>
    </xf>
    <xf numFmtId="0" fontId="60" fillId="6" borderId="63" xfId="0" applyFont="1" applyFill="1" applyBorder="1" applyAlignment="1" applyProtection="1">
      <alignment horizontal="center" vertical="center"/>
    </xf>
    <xf numFmtId="0" fontId="60" fillId="6" borderId="0" xfId="0" applyFont="1" applyFill="1" applyBorder="1" applyAlignment="1" applyProtection="1">
      <alignment horizontal="center" vertical="center"/>
    </xf>
    <xf numFmtId="0" fontId="60" fillId="6" borderId="64" xfId="0" applyFont="1" applyFill="1" applyBorder="1" applyAlignment="1" applyProtection="1">
      <alignment horizontal="center" vertical="center"/>
    </xf>
    <xf numFmtId="0" fontId="19" fillId="0" borderId="63"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65" xfId="0" applyFont="1" applyBorder="1" applyAlignment="1" applyProtection="1">
      <alignment horizontal="left" vertical="center" wrapText="1"/>
    </xf>
    <xf numFmtId="0" fontId="19" fillId="0" borderId="56" xfId="0" applyFont="1" applyBorder="1" applyAlignment="1" applyProtection="1">
      <alignment horizontal="left" vertical="center" wrapText="1"/>
    </xf>
    <xf numFmtId="0" fontId="55" fillId="0" borderId="73" xfId="0" applyFont="1" applyBorder="1" applyAlignment="1" applyProtection="1">
      <alignment horizontal="left" vertical="center"/>
      <protection locked="0"/>
    </xf>
    <xf numFmtId="183" fontId="44" fillId="0" borderId="0" xfId="0" applyNumberFormat="1" applyFont="1" applyFill="1" applyBorder="1" applyAlignment="1" applyProtection="1">
      <alignment horizontal="center" vertical="center"/>
      <protection locked="0"/>
    </xf>
    <xf numFmtId="0" fontId="7" fillId="9" borderId="95" xfId="0" applyFont="1" applyFill="1" applyBorder="1" applyAlignment="1" applyProtection="1">
      <alignment horizontal="left" vertical="top" wrapText="1"/>
      <protection locked="0"/>
    </xf>
    <xf numFmtId="0" fontId="7" fillId="9" borderId="96" xfId="0" applyFont="1" applyFill="1" applyBorder="1" applyAlignment="1" applyProtection="1">
      <alignment horizontal="left" vertical="top" wrapText="1"/>
      <protection locked="0"/>
    </xf>
    <xf numFmtId="0" fontId="7" fillId="9" borderId="97" xfId="0" applyFont="1" applyFill="1" applyBorder="1" applyAlignment="1" applyProtection="1">
      <alignment horizontal="left" vertical="top" wrapText="1"/>
      <protection locked="0"/>
    </xf>
    <xf numFmtId="0" fontId="18" fillId="7" borderId="92" xfId="0" applyFont="1" applyFill="1" applyBorder="1" applyAlignment="1" applyProtection="1">
      <alignment horizontal="center" vertical="center" wrapText="1"/>
    </xf>
    <xf numFmtId="0" fontId="18" fillId="7" borderId="93" xfId="0" applyFont="1" applyFill="1" applyBorder="1" applyAlignment="1" applyProtection="1">
      <alignment horizontal="center" vertical="center" wrapText="1"/>
    </xf>
    <xf numFmtId="0" fontId="18" fillId="7" borderId="94" xfId="0" applyFont="1" applyFill="1" applyBorder="1" applyAlignment="1" applyProtection="1">
      <alignment horizontal="center" vertical="center" wrapText="1"/>
    </xf>
    <xf numFmtId="0" fontId="18" fillId="7" borderId="98" xfId="0" applyFont="1" applyFill="1" applyBorder="1" applyAlignment="1" applyProtection="1">
      <alignment horizontal="center" vertical="center" wrapText="1"/>
    </xf>
    <xf numFmtId="0" fontId="18" fillId="7" borderId="99" xfId="0" applyFont="1" applyFill="1" applyBorder="1" applyAlignment="1" applyProtection="1">
      <alignment horizontal="center" vertical="center" wrapText="1"/>
    </xf>
    <xf numFmtId="0" fontId="18" fillId="7" borderId="100" xfId="0" applyFont="1" applyFill="1" applyBorder="1" applyAlignment="1" applyProtection="1">
      <alignment horizontal="center" vertical="center" wrapText="1"/>
    </xf>
    <xf numFmtId="0" fontId="45" fillId="5" borderId="102" xfId="0" applyFont="1" applyFill="1" applyBorder="1" applyAlignment="1" applyProtection="1">
      <alignment horizontal="center" vertical="center" wrapText="1"/>
    </xf>
    <xf numFmtId="0" fontId="45" fillId="5" borderId="103" xfId="0" applyFont="1" applyFill="1" applyBorder="1" applyAlignment="1" applyProtection="1">
      <alignment horizontal="center" vertical="center" wrapText="1"/>
    </xf>
    <xf numFmtId="0" fontId="45" fillId="5" borderId="104" xfId="0" applyFont="1" applyFill="1" applyBorder="1" applyAlignment="1" applyProtection="1">
      <alignment horizontal="center" vertical="center" wrapText="1"/>
    </xf>
    <xf numFmtId="0" fontId="38" fillId="0" borderId="0" xfId="0" applyFont="1" applyAlignment="1" applyProtection="1">
      <alignment horizontal="center" vertical="center"/>
    </xf>
    <xf numFmtId="0" fontId="29" fillId="0" borderId="0" xfId="0" applyFont="1" applyAlignment="1" applyProtection="1">
      <alignment horizontal="center" vertical="center"/>
    </xf>
    <xf numFmtId="0" fontId="17" fillId="0" borderId="1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3" fontId="17" fillId="0" borderId="35" xfId="0" applyNumberFormat="1" applyFont="1" applyBorder="1" applyAlignment="1" applyProtection="1">
      <alignment horizontal="center" vertical="center" wrapText="1"/>
    </xf>
    <xf numFmtId="3" fontId="17" fillId="0" borderId="33" xfId="0" applyNumberFormat="1" applyFont="1" applyBorder="1" applyAlignment="1" applyProtection="1">
      <alignment horizontal="center" vertical="center" wrapText="1"/>
    </xf>
    <xf numFmtId="3" fontId="17" fillId="0" borderId="32" xfId="0" applyNumberFormat="1"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12"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0" borderId="12" xfId="0" applyFont="1" applyBorder="1" applyAlignment="1" applyProtection="1">
      <alignment horizontal="center" vertical="center" wrapText="1"/>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0" fontId="17" fillId="0" borderId="35"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75" fillId="2" borderId="0" xfId="6" applyFont="1" applyFill="1" applyAlignment="1">
      <alignment horizontal="left" vertical="top" wrapText="1"/>
    </xf>
    <xf numFmtId="0" fontId="72" fillId="2" borderId="75" xfId="6" applyFont="1" applyFill="1" applyBorder="1" applyAlignment="1">
      <alignment horizontal="center" vertical="center" wrapText="1"/>
    </xf>
    <xf numFmtId="0" fontId="70" fillId="2" borderId="52" xfId="6" applyFont="1" applyFill="1" applyBorder="1" applyAlignment="1">
      <alignment horizontal="center" vertical="center" wrapText="1"/>
    </xf>
    <xf numFmtId="0" fontId="72" fillId="2" borderId="76" xfId="6" applyFont="1" applyFill="1" applyBorder="1" applyAlignment="1">
      <alignment horizontal="center" vertical="center"/>
    </xf>
    <xf numFmtId="0" fontId="10" fillId="0" borderId="22" xfId="6" applyBorder="1"/>
    <xf numFmtId="0" fontId="72" fillId="2" borderId="46" xfId="6" applyFont="1" applyFill="1" applyBorder="1" applyAlignment="1">
      <alignment horizontal="center" vertical="center"/>
    </xf>
    <xf numFmtId="0" fontId="70" fillId="0" borderId="47" xfId="6" applyFont="1" applyBorder="1" applyAlignment="1">
      <alignment horizontal="center" vertical="center"/>
    </xf>
    <xf numFmtId="0" fontId="70" fillId="0" borderId="48" xfId="6" applyFont="1" applyBorder="1" applyAlignment="1">
      <alignment horizontal="center" vertical="center"/>
    </xf>
    <xf numFmtId="0" fontId="70" fillId="2" borderId="76" xfId="6" applyFont="1" applyFill="1" applyBorder="1" applyAlignment="1">
      <alignment vertical="center" wrapText="1"/>
    </xf>
    <xf numFmtId="0" fontId="70" fillId="2" borderId="22" xfId="6" applyFont="1" applyFill="1" applyBorder="1" applyAlignment="1">
      <alignment vertical="center" wrapText="1"/>
    </xf>
    <xf numFmtId="0" fontId="70" fillId="2" borderId="77" xfId="6" applyFont="1" applyFill="1" applyBorder="1" applyAlignment="1">
      <alignment vertical="center" wrapText="1"/>
    </xf>
    <xf numFmtId="0" fontId="70" fillId="2" borderId="78" xfId="6" applyFont="1" applyFill="1" applyBorder="1" applyAlignment="1">
      <alignment vertical="center" wrapText="1"/>
    </xf>
    <xf numFmtId="0" fontId="73" fillId="2" borderId="0" xfId="6" applyFont="1" applyFill="1" applyAlignment="1">
      <alignment horizontal="left" wrapText="1"/>
    </xf>
    <xf numFmtId="0" fontId="73" fillId="2" borderId="0" xfId="6" applyFont="1" applyFill="1" applyAlignment="1">
      <alignment horizontal="left" vertical="top" wrapText="1"/>
    </xf>
    <xf numFmtId="0" fontId="53" fillId="0" borderId="0" xfId="2" applyFont="1" applyAlignment="1" applyProtection="1">
      <alignment horizontal="left" vertical="center"/>
    </xf>
    <xf numFmtId="181" fontId="36" fillId="0" borderId="2" xfId="2" applyNumberFormat="1" applyFont="1" applyBorder="1" applyAlignment="1" applyProtection="1">
      <alignment horizontal="distributed" vertical="center"/>
    </xf>
    <xf numFmtId="181" fontId="36" fillId="0" borderId="4" xfId="2" applyNumberFormat="1" applyFont="1" applyBorder="1" applyAlignment="1" applyProtection="1">
      <alignment horizontal="distributed" vertical="center"/>
    </xf>
    <xf numFmtId="181" fontId="36" fillId="0" borderId="51" xfId="2" applyNumberFormat="1" applyFont="1" applyBorder="1" applyAlignment="1" applyProtection="1">
      <alignment horizontal="distributed" vertical="center"/>
    </xf>
    <xf numFmtId="0" fontId="53" fillId="0" borderId="0" xfId="2" applyFont="1" applyProtection="1"/>
    <xf numFmtId="0" fontId="36" fillId="0" borderId="46" xfId="2" applyFont="1" applyBorder="1" applyAlignment="1" applyProtection="1">
      <alignment horizontal="distributed" vertical="center"/>
    </xf>
    <xf numFmtId="0" fontId="36" fillId="0" borderId="91" xfId="2" applyFont="1" applyBorder="1" applyAlignment="1" applyProtection="1">
      <alignment horizontal="distributed" vertical="center"/>
    </xf>
    <xf numFmtId="181" fontId="36" fillId="0" borderId="1" xfId="2" applyNumberFormat="1" applyFont="1" applyBorder="1" applyAlignment="1" applyProtection="1">
      <alignment horizontal="distributed" vertical="center"/>
    </xf>
    <xf numFmtId="181" fontId="36" fillId="0" borderId="3" xfId="2" applyNumberFormat="1" applyFont="1" applyBorder="1" applyAlignment="1" applyProtection="1">
      <alignment horizontal="distributed" vertical="center"/>
    </xf>
    <xf numFmtId="0" fontId="36" fillId="0" borderId="48" xfId="2" applyFont="1" applyBorder="1" applyAlignment="1" applyProtection="1">
      <alignment horizontal="distributed" vertical="center"/>
    </xf>
    <xf numFmtId="0" fontId="13" fillId="0" borderId="51" xfId="2" applyBorder="1" applyAlignment="1" applyProtection="1">
      <alignment horizontal="distributed" vertical="center"/>
    </xf>
    <xf numFmtId="0" fontId="36" fillId="0" borderId="11" xfId="2" applyFont="1" applyBorder="1" applyAlignment="1" applyProtection="1">
      <alignment vertical="center"/>
    </xf>
    <xf numFmtId="0" fontId="36" fillId="0" borderId="53" xfId="2" applyFont="1" applyBorder="1" applyAlignment="1" applyProtection="1">
      <alignment vertical="center"/>
    </xf>
    <xf numFmtId="0" fontId="36" fillId="0" borderId="12" xfId="2" applyFont="1" applyBorder="1" applyAlignment="1" applyProtection="1">
      <alignment vertical="center"/>
    </xf>
    <xf numFmtId="0" fontId="36" fillId="0" borderId="75" xfId="2" applyFont="1" applyBorder="1" applyAlignment="1" applyProtection="1">
      <alignment horizontal="left" vertical="center"/>
    </xf>
    <xf numFmtId="0" fontId="36" fillId="0" borderId="16" xfId="2" applyFont="1" applyBorder="1" applyAlignment="1" applyProtection="1">
      <alignment horizontal="left" vertical="center"/>
    </xf>
    <xf numFmtId="0" fontId="36" fillId="0" borderId="87" xfId="2" applyFont="1" applyBorder="1" applyAlignment="1" applyProtection="1">
      <alignment horizontal="left" vertical="center"/>
    </xf>
    <xf numFmtId="0" fontId="36" fillId="0" borderId="46" xfId="2" applyFont="1" applyBorder="1" applyAlignment="1" applyProtection="1">
      <alignment horizontal="center"/>
    </xf>
    <xf numFmtId="0" fontId="36" fillId="0" borderId="47" xfId="2" applyFont="1" applyBorder="1" applyAlignment="1" applyProtection="1">
      <alignment horizontal="center"/>
    </xf>
    <xf numFmtId="0" fontId="13" fillId="0" borderId="47" xfId="2" applyBorder="1" applyProtection="1"/>
    <xf numFmtId="0" fontId="13" fillId="0" borderId="48" xfId="2" applyBorder="1" applyProtection="1"/>
    <xf numFmtId="181" fontId="50" fillId="0" borderId="1" xfId="2" applyNumberFormat="1" applyFont="1" applyBorder="1" applyAlignment="1" applyProtection="1">
      <alignment horizontal="distributed" vertical="center"/>
    </xf>
    <xf numFmtId="0" fontId="47" fillId="0" borderId="0" xfId="2" applyFont="1" applyAlignment="1" applyProtection="1">
      <alignment horizontal="center" vertical="center"/>
    </xf>
    <xf numFmtId="0" fontId="40" fillId="0" borderId="18" xfId="2" applyFont="1" applyBorder="1" applyAlignment="1" applyProtection="1">
      <alignment horizontal="center" vertical="center"/>
    </xf>
    <xf numFmtId="0" fontId="36" fillId="0" borderId="45" xfId="2" applyFont="1" applyBorder="1" applyAlignment="1" applyProtection="1">
      <alignment horizontal="left" vertical="top"/>
    </xf>
    <xf numFmtId="0" fontId="36" fillId="0" borderId="7" xfId="2" applyFont="1" applyBorder="1" applyAlignment="1" applyProtection="1">
      <alignment horizontal="left" vertical="top"/>
    </xf>
    <xf numFmtId="0" fontId="36" fillId="0" borderId="7" xfId="2" applyFont="1" applyBorder="1" applyProtection="1"/>
    <xf numFmtId="0" fontId="36" fillId="0" borderId="46" xfId="2" applyFont="1" applyBorder="1" applyAlignment="1" applyProtection="1">
      <alignment horizontal="center" vertical="distributed"/>
    </xf>
    <xf numFmtId="0" fontId="36" fillId="0" borderId="47" xfId="2" applyFont="1" applyBorder="1" applyAlignment="1" applyProtection="1">
      <alignment horizontal="center" vertical="distributed"/>
    </xf>
    <xf numFmtId="0" fontId="36" fillId="0" borderId="91" xfId="2" applyFont="1" applyBorder="1" applyAlignment="1" applyProtection="1">
      <alignment horizontal="center" vertical="distributed"/>
    </xf>
  </cellXfs>
  <cellStyles count="8">
    <cellStyle name="一般" xfId="0" builtinId="0"/>
    <cellStyle name="一般 2" xfId="1" xr:uid="{00000000-0005-0000-0000-000001000000}"/>
    <cellStyle name="一般 3" xfId="2" xr:uid="{00000000-0005-0000-0000-000002000000}"/>
    <cellStyle name="一般 4" xfId="4" xr:uid="{00000000-0005-0000-0000-000003000000}"/>
    <cellStyle name="一般 5" xfId="6" xr:uid="{00000000-0005-0000-0000-000004000000}"/>
    <cellStyle name="千分位" xfId="3" builtinId="3"/>
    <cellStyle name="千分位 2" xfId="5" xr:uid="{00000000-0005-0000-0000-000006000000}"/>
    <cellStyle name="千分位[0] 2" xfId="7" xr:uid="{00000000-0005-0000-0000-000007000000}"/>
  </cellStyles>
  <dxfs count="2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colors>
    <mruColors>
      <color rgb="FFFFFBEF"/>
      <color rgb="FFFFF3FF"/>
      <color rgb="FFCDFFDA"/>
      <color rgb="FFFFFFCC"/>
      <color rgb="FFFFCCFF"/>
      <color rgb="FFFF99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59532</xdr:rowOff>
    </xdr:from>
    <xdr:to>
      <xdr:col>2</xdr:col>
      <xdr:colOff>409162</xdr:colOff>
      <xdr:row>1</xdr:row>
      <xdr:rowOff>476250</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6" y="59532"/>
          <a:ext cx="1048527" cy="892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a:extLst>
            <a:ext uri="{FF2B5EF4-FFF2-40B4-BE49-F238E27FC236}">
              <a16:creationId xmlns:a16="http://schemas.microsoft.com/office/drawing/2014/main" id="{F1D4BF0E-29D6-452E-9A6F-0121939C4193}"/>
            </a:ext>
          </a:extLst>
        </xdr:cNvPr>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a:extLst>
            <a:ext uri="{FF2B5EF4-FFF2-40B4-BE49-F238E27FC236}">
              <a16:creationId xmlns:a16="http://schemas.microsoft.com/office/drawing/2014/main" id="{9637B5AE-271A-40F1-BCED-491AEC3700EE}"/>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xdr:row>
      <xdr:rowOff>142554</xdr:rowOff>
    </xdr:from>
    <xdr:ext cx="476483" cy="161070"/>
    <xdr:sp macro="" textlink="">
      <xdr:nvSpPr>
        <xdr:cNvPr id="4" name="Text Box 3">
          <a:extLst>
            <a:ext uri="{FF2B5EF4-FFF2-40B4-BE49-F238E27FC236}">
              <a16:creationId xmlns:a16="http://schemas.microsoft.com/office/drawing/2014/main" id="{E0AACA37-4596-48A1-AD08-4819DD583798}"/>
            </a:ext>
          </a:extLst>
        </xdr:cNvPr>
        <xdr:cNvSpPr txBox="1">
          <a:spLocks noChangeArrowheads="1"/>
        </xdr:cNvSpPr>
      </xdr:nvSpPr>
      <xdr:spPr bwMode="auto">
        <a:xfrm>
          <a:off x="0" y="799779"/>
          <a:ext cx="476483"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9525</xdr:colOff>
      <xdr:row>36</xdr:row>
      <xdr:rowOff>19050</xdr:rowOff>
    </xdr:from>
    <xdr:to>
      <xdr:col>1</xdr:col>
      <xdr:colOff>9525</xdr:colOff>
      <xdr:row>39</xdr:row>
      <xdr:rowOff>0</xdr:rowOff>
    </xdr:to>
    <xdr:sp macro="" textlink="">
      <xdr:nvSpPr>
        <xdr:cNvPr id="5" name="Line 4">
          <a:extLst>
            <a:ext uri="{FF2B5EF4-FFF2-40B4-BE49-F238E27FC236}">
              <a16:creationId xmlns:a16="http://schemas.microsoft.com/office/drawing/2014/main" id="{0F37F655-0D29-4C28-B41A-5A8C547D9D31}"/>
            </a:ext>
          </a:extLst>
        </xdr:cNvPr>
        <xdr:cNvSpPr>
          <a:spLocks noChangeShapeType="1"/>
        </xdr:cNvSpPr>
      </xdr:nvSpPr>
      <xdr:spPr bwMode="auto">
        <a:xfrm>
          <a:off x="9525" y="5019675"/>
          <a:ext cx="676275"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666750</xdr:colOff>
      <xdr:row>37</xdr:row>
      <xdr:rowOff>19050</xdr:rowOff>
    </xdr:to>
    <xdr:sp macro="" textlink="">
      <xdr:nvSpPr>
        <xdr:cNvPr id="6" name="Text Box 5">
          <a:extLst>
            <a:ext uri="{FF2B5EF4-FFF2-40B4-BE49-F238E27FC236}">
              <a16:creationId xmlns:a16="http://schemas.microsoft.com/office/drawing/2014/main" id="{90B56265-AF91-47B5-A384-8FE08C2ACB43}"/>
            </a:ext>
          </a:extLst>
        </xdr:cNvPr>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76484" cy="161070"/>
    <xdr:sp macro="" textlink="">
      <xdr:nvSpPr>
        <xdr:cNvPr id="7" name="Text Box 6">
          <a:extLst>
            <a:ext uri="{FF2B5EF4-FFF2-40B4-BE49-F238E27FC236}">
              <a16:creationId xmlns:a16="http://schemas.microsoft.com/office/drawing/2014/main" id="{C65EE99F-4042-47B8-A46E-0EE6F2E36D92}"/>
            </a:ext>
          </a:extLst>
        </xdr:cNvPr>
        <xdr:cNvSpPr txBox="1">
          <a:spLocks noChangeArrowheads="1"/>
        </xdr:cNvSpPr>
      </xdr:nvSpPr>
      <xdr:spPr bwMode="auto">
        <a:xfrm>
          <a:off x="0" y="5305425"/>
          <a:ext cx="476484"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a:extLst>
            <a:ext uri="{FF2B5EF4-FFF2-40B4-BE49-F238E27FC236}">
              <a16:creationId xmlns:a16="http://schemas.microsoft.com/office/drawing/2014/main" id="{1111D6F0-53ED-4DA0-B104-FB4C86451F31}"/>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19049</xdr:colOff>
      <xdr:row>69</xdr:row>
      <xdr:rowOff>28572</xdr:rowOff>
    </xdr:from>
    <xdr:to>
      <xdr:col>29</xdr:col>
      <xdr:colOff>76199</xdr:colOff>
      <xdr:row>75</xdr:row>
      <xdr:rowOff>123825</xdr:rowOff>
    </xdr:to>
    <xdr:sp macro="" textlink="">
      <xdr:nvSpPr>
        <xdr:cNvPr id="9" name="文字方塊 8">
          <a:extLst>
            <a:ext uri="{FF2B5EF4-FFF2-40B4-BE49-F238E27FC236}">
              <a16:creationId xmlns:a16="http://schemas.microsoft.com/office/drawing/2014/main" id="{940E5434-24AA-4FB3-BF9B-53EDFEBD8D46}"/>
            </a:ext>
          </a:extLst>
        </xdr:cNvPr>
        <xdr:cNvSpPr txBox="1"/>
      </xdr:nvSpPr>
      <xdr:spPr>
        <a:xfrm>
          <a:off x="19049" y="9486897"/>
          <a:ext cx="13820775" cy="1104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ts val="800"/>
            </a:lnSpc>
            <a:spcBef>
              <a:spcPts val="200"/>
            </a:spcBef>
            <a:spcAft>
              <a:spcPts val="200"/>
            </a:spcAft>
            <a:buFont typeface="+mj-ea"/>
            <a:buAutoNum type="ea1ChtPeriod"/>
          </a:pPr>
          <a:r>
            <a:rPr lang="zh-TW" altLang="en-US" sz="800">
              <a:solidFill>
                <a:sysClr val="windowText" lastClr="000000"/>
              </a:solidFill>
            </a:rPr>
            <a:t>勞工保險條例第</a:t>
          </a:r>
          <a:r>
            <a:rPr lang="en-US" altLang="zh-TW" sz="800">
              <a:solidFill>
                <a:sysClr val="windowText" lastClr="000000"/>
              </a:solidFill>
            </a:rPr>
            <a:t>6</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5</a:t>
          </a:r>
          <a:r>
            <a:rPr lang="zh-TW" altLang="en-US" sz="800">
              <a:solidFill>
                <a:sysClr val="windowText" lastClr="000000"/>
              </a:solidFill>
            </a:rPr>
            <a:t>款及第</a:t>
          </a:r>
          <a:r>
            <a:rPr lang="en-US" altLang="zh-TW" sz="800">
              <a:solidFill>
                <a:sysClr val="windowText" lastClr="000000"/>
              </a:solidFill>
            </a:rPr>
            <a:t>8</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3</a:t>
          </a:r>
          <a:r>
            <a:rPr lang="zh-TW" altLang="en-US" sz="800">
              <a:solidFill>
                <a:sysClr val="windowText" lastClr="000000"/>
              </a:solidFill>
            </a:rPr>
            <a:t>款規定之被保險人同時符合就業保險法第</a:t>
          </a:r>
          <a:r>
            <a:rPr lang="en-US" altLang="zh-TW" sz="800">
              <a:solidFill>
                <a:sysClr val="windowText" lastClr="000000"/>
              </a:solidFill>
            </a:rPr>
            <a:t>5</a:t>
          </a:r>
          <a:r>
            <a:rPr lang="zh-TW" altLang="en-US" sz="800">
              <a:solidFill>
                <a:sysClr val="windowText" lastClr="000000"/>
              </a:solidFill>
            </a:rPr>
            <a:t>條規定者，適用本表負擔保險費。</a:t>
          </a:r>
          <a:endParaRPr lang="en-US" altLang="zh-TW" sz="800">
            <a:solidFill>
              <a:sysClr val="windowText" lastClr="000000"/>
            </a:solidFill>
          </a:endParaRPr>
        </a:p>
        <a:p>
          <a:pPr marL="228600" indent="-228600">
            <a:lnSpc>
              <a:spcPts val="1300"/>
            </a:lnSpc>
            <a:spcBef>
              <a:spcPts val="200"/>
            </a:spcBef>
            <a:spcAft>
              <a:spcPts val="200"/>
            </a:spcAft>
            <a:buFont typeface="+mj-ea"/>
            <a:buAutoNum type="ea1ChtPeriod"/>
          </a:pPr>
          <a:r>
            <a:rPr lang="zh-TW" altLang="en-US" sz="800">
              <a:solidFill>
                <a:sysClr val="windowText" lastClr="000000"/>
              </a:solidFill>
            </a:rPr>
            <a:t>勞工保險普通事故保險費率自</a:t>
          </a:r>
          <a:r>
            <a:rPr lang="en-US" altLang="zh-TW" sz="800">
              <a:solidFill>
                <a:sysClr val="windowText" lastClr="000000"/>
              </a:solidFill>
            </a:rPr>
            <a:t>114</a:t>
          </a:r>
          <a:r>
            <a:rPr lang="zh-TW" altLang="en-US" sz="800">
              <a:solidFill>
                <a:sysClr val="windowText" lastClr="000000"/>
              </a:solidFill>
            </a:rPr>
            <a:t>年</a:t>
          </a:r>
          <a:r>
            <a:rPr lang="en-US" altLang="zh-TW" sz="800">
              <a:solidFill>
                <a:sysClr val="windowText" lastClr="000000"/>
              </a:solidFill>
            </a:rPr>
            <a:t>1</a:t>
          </a:r>
          <a:r>
            <a:rPr lang="zh-TW" altLang="en-US" sz="800">
              <a:solidFill>
                <a:sysClr val="windowText" lastClr="000000"/>
              </a:solidFill>
            </a:rPr>
            <a:t>月</a:t>
          </a:r>
          <a:r>
            <a:rPr lang="en-US" altLang="zh-TW" sz="800">
              <a:solidFill>
                <a:sysClr val="windowText" lastClr="000000"/>
              </a:solidFill>
            </a:rPr>
            <a:t>1</a:t>
          </a:r>
          <a:r>
            <a:rPr lang="zh-TW" altLang="en-US" sz="800">
              <a:solidFill>
                <a:sysClr val="windowText" lastClr="000000"/>
              </a:solidFill>
            </a:rPr>
            <a:t>日起由</a:t>
          </a:r>
          <a:r>
            <a:rPr lang="en-US" altLang="zh-TW" sz="800">
              <a:solidFill>
                <a:sysClr val="windowText" lastClr="000000"/>
              </a:solidFill>
            </a:rPr>
            <a:t>12%</a:t>
          </a:r>
          <a:r>
            <a:rPr lang="zh-TW" altLang="en-US" sz="800">
              <a:solidFill>
                <a:sysClr val="windowText" lastClr="000000"/>
              </a:solidFill>
            </a:rPr>
            <a:t>調整為</a:t>
          </a:r>
          <a:r>
            <a:rPr lang="en-US" altLang="zh-TW" sz="800">
              <a:solidFill>
                <a:sysClr val="windowText" lastClr="000000"/>
              </a:solidFill>
            </a:rPr>
            <a:t>12.5%</a:t>
          </a:r>
          <a:r>
            <a:rPr lang="zh-TW" altLang="en-US" sz="800">
              <a:solidFill>
                <a:sysClr val="windowText" lastClr="000000"/>
              </a:solidFill>
            </a:rPr>
            <a:t>，適用就業保險法之勞工保險被保險人，其勞工保險普通事故保險費率依該法</a:t>
          </a:r>
          <a:r>
            <a:rPr lang="en-US" altLang="zh-TW" sz="800">
              <a:solidFill>
                <a:sysClr val="windowText" lastClr="000000"/>
              </a:solidFill>
            </a:rPr>
            <a:t>41</a:t>
          </a:r>
          <a:r>
            <a:rPr lang="zh-TW" altLang="en-US" sz="800">
              <a:solidFill>
                <a:sysClr val="windowText" lastClr="000000"/>
              </a:solidFill>
            </a:rPr>
            <a:t>條第</a:t>
          </a:r>
          <a:r>
            <a:rPr lang="en-US" altLang="zh-TW" sz="800">
              <a:solidFill>
                <a:sysClr val="windowText" lastClr="000000"/>
              </a:solidFill>
            </a:rPr>
            <a:t>2</a:t>
          </a:r>
          <a:r>
            <a:rPr lang="zh-TW" altLang="en-US" sz="800">
              <a:solidFill>
                <a:sysClr val="windowText" lastClr="000000"/>
              </a:solidFill>
            </a:rPr>
            <a:t>項規定調降</a:t>
          </a:r>
          <a:r>
            <a:rPr lang="en-US" altLang="zh-TW" sz="800">
              <a:solidFill>
                <a:sysClr val="windowText" lastClr="000000"/>
              </a:solidFill>
            </a:rPr>
            <a:t>1%</a:t>
          </a:r>
          <a:r>
            <a:rPr lang="zh-TW" altLang="en-US" sz="800">
              <a:solidFill>
                <a:sysClr val="windowText" lastClr="000000"/>
              </a:solidFill>
            </a:rPr>
            <a:t>，亦即表列保險費金額係依現行勞工保險普通事故保險費率</a:t>
          </a:r>
          <a:r>
            <a:rPr lang="en-US" altLang="zh-TW" sz="800">
              <a:solidFill>
                <a:sysClr val="windowText" lastClr="000000"/>
              </a:solidFill>
            </a:rPr>
            <a:t>11.5%</a:t>
          </a:r>
          <a:r>
            <a:rPr lang="zh-TW" altLang="en-US" sz="800">
              <a:solidFill>
                <a:sysClr val="windowText" lastClr="000000"/>
              </a:solidFill>
            </a:rPr>
            <a:t>，就業保險費率</a:t>
          </a:r>
          <a:r>
            <a:rPr lang="en-US" altLang="zh-TW" sz="800">
              <a:solidFill>
                <a:sysClr val="windowText" lastClr="000000"/>
              </a:solidFill>
            </a:rPr>
            <a:t>1%</a:t>
          </a:r>
          <a:r>
            <a:rPr lang="zh-TW" altLang="en-US" sz="800">
              <a:solidFill>
                <a:sysClr val="windowText" lastClr="000000"/>
              </a:solidFill>
            </a:rPr>
            <a:t>，按被保險人負擔</a:t>
          </a:r>
          <a:r>
            <a:rPr lang="en-US" altLang="zh-TW" sz="800">
              <a:solidFill>
                <a:sysClr val="windowText" lastClr="000000"/>
              </a:solidFill>
            </a:rPr>
            <a:t>20%</a:t>
          </a:r>
          <a:r>
            <a:rPr lang="zh-TW" altLang="en-US" sz="800">
              <a:solidFill>
                <a:sysClr val="windowText" lastClr="000000"/>
              </a:solidFill>
            </a:rPr>
            <a:t>，投保單位負擔</a:t>
          </a:r>
          <a:r>
            <a:rPr lang="en-US" altLang="zh-TW" sz="800">
              <a:solidFill>
                <a:sysClr val="windowText" lastClr="000000"/>
              </a:solidFill>
            </a:rPr>
            <a:t>70%</a:t>
          </a:r>
          <a:r>
            <a:rPr lang="zh-TW" altLang="en-US" sz="800">
              <a:solidFill>
                <a:sysClr val="windowText" lastClr="000000"/>
              </a:solidFill>
            </a:rPr>
            <a:t>之比例計算。</a:t>
          </a:r>
          <a:endParaRPr lang="en-US" altLang="zh-TW" sz="800">
            <a:solidFill>
              <a:sysClr val="windowText" lastClr="000000"/>
            </a:solidFill>
          </a:endParaRPr>
        </a:p>
        <a:p>
          <a:pPr marL="228600" indent="-228600">
            <a:lnSpc>
              <a:spcPts val="1700"/>
            </a:lnSpc>
            <a:spcBef>
              <a:spcPts val="200"/>
            </a:spcBef>
            <a:spcAft>
              <a:spcPts val="200"/>
            </a:spcAft>
            <a:buFont typeface="+mj-ea"/>
            <a:buAutoNum type="ea1ChtPeriod"/>
          </a:pPr>
          <a:r>
            <a:rPr lang="zh-TW" altLang="en-US" sz="800">
              <a:solidFill>
                <a:sysClr val="windowText" lastClr="000000"/>
              </a:solidFill>
            </a:rPr>
            <a:t>本表投保薪資等級金額錄自勞動部</a:t>
          </a:r>
          <a:r>
            <a:rPr lang="en-US" altLang="zh-TW" sz="800">
              <a:solidFill>
                <a:sysClr val="windowText" lastClr="000000"/>
              </a:solidFill>
            </a:rPr>
            <a:t>113</a:t>
          </a:r>
          <a:r>
            <a:rPr lang="zh-TW" altLang="en-US" sz="800">
              <a:solidFill>
                <a:sysClr val="windowText" lastClr="000000"/>
              </a:solidFill>
            </a:rPr>
            <a:t>年</a:t>
          </a:r>
          <a:r>
            <a:rPr lang="en-US" altLang="zh-TW" sz="800" baseline="0">
              <a:solidFill>
                <a:sysClr val="windowText" lastClr="000000"/>
              </a:solidFill>
            </a:rPr>
            <a:t>11</a:t>
          </a:r>
          <a:r>
            <a:rPr lang="zh-TW" altLang="en-US" sz="800">
              <a:solidFill>
                <a:sysClr val="windowText" lastClr="000000"/>
              </a:solidFill>
            </a:rPr>
            <a:t>月</a:t>
          </a:r>
          <a:r>
            <a:rPr lang="en-US" altLang="zh-TW" sz="800">
              <a:solidFill>
                <a:sysClr val="windowText" lastClr="000000"/>
              </a:solidFill>
            </a:rPr>
            <a:t>15</a:t>
          </a:r>
          <a:r>
            <a:rPr lang="zh-TW" altLang="en-US" sz="800" baseline="0">
              <a:solidFill>
                <a:sysClr val="windowText" lastClr="000000"/>
              </a:solidFill>
            </a:rPr>
            <a:t>日</a:t>
          </a:r>
          <a:r>
            <a:rPr lang="zh-TW" altLang="en-US" sz="800">
              <a:solidFill>
                <a:sysClr val="windowText" lastClr="000000"/>
              </a:solidFill>
            </a:rPr>
            <a:t>勞動保</a:t>
          </a:r>
          <a:r>
            <a:rPr lang="en-US" altLang="zh-TW" sz="800">
              <a:solidFill>
                <a:sysClr val="windowText" lastClr="000000"/>
              </a:solidFill>
            </a:rPr>
            <a:t>2</a:t>
          </a:r>
          <a:r>
            <a:rPr lang="zh-TW" altLang="en-US" sz="800">
              <a:solidFill>
                <a:sysClr val="windowText" lastClr="000000"/>
              </a:solidFill>
            </a:rPr>
            <a:t>字第</a:t>
          </a:r>
          <a:r>
            <a:rPr lang="en-US" altLang="zh-TW" sz="800">
              <a:solidFill>
                <a:sysClr val="windowText" lastClr="000000"/>
              </a:solidFill>
            </a:rPr>
            <a:t>1130087589</a:t>
          </a:r>
          <a:r>
            <a:rPr lang="zh-TW" altLang="en-US" sz="800">
              <a:solidFill>
                <a:sysClr val="windowText" lastClr="000000"/>
              </a:solidFill>
            </a:rPr>
            <a:t>號令修正發布之「勞工保險投保薪資分級表」。</a:t>
          </a:r>
          <a:endParaRPr lang="en-US" altLang="zh-TW" sz="800">
            <a:solidFill>
              <a:sysClr val="windowText" lastClr="000000"/>
            </a:solidFill>
          </a:endParaRPr>
        </a:p>
        <a:p>
          <a:pPr marL="228600" indent="-228600">
            <a:lnSpc>
              <a:spcPts val="1200"/>
            </a:lnSpc>
            <a:spcBef>
              <a:spcPts val="200"/>
            </a:spcBef>
            <a:spcAft>
              <a:spcPts val="200"/>
            </a:spcAft>
            <a:buFont typeface="+mj-ea"/>
            <a:buAutoNum type="ea1ChtPeriod"/>
          </a:pPr>
          <a:r>
            <a:rPr lang="zh-TW" altLang="en-US" sz="800">
              <a:solidFill>
                <a:sysClr val="windowText" lastClr="000000"/>
              </a:solidFill>
            </a:rPr>
            <a:t>有關被保險人與投保單位應負擔之勞工保險費、勞工職業災害保險費及就業保險費詳細金額，請利用本局網站</a:t>
          </a:r>
          <a:r>
            <a:rPr lang="en-US" altLang="zh-TW" sz="800">
              <a:solidFill>
                <a:sysClr val="windowText" lastClr="000000"/>
              </a:solidFill>
            </a:rPr>
            <a:t>(www.bli.gov.tw)</a:t>
          </a:r>
          <a:r>
            <a:rPr lang="zh-TW" altLang="en-US" sz="800">
              <a:solidFill>
                <a:sysClr val="windowText" lastClr="000000"/>
              </a:solidFill>
            </a:rPr>
            <a:t>首頁</a:t>
          </a:r>
          <a:r>
            <a:rPr lang="en-US" altLang="zh-TW" sz="800">
              <a:solidFill>
                <a:sysClr val="windowText" lastClr="000000"/>
              </a:solidFill>
            </a:rPr>
            <a:t>-</a:t>
          </a:r>
          <a:r>
            <a:rPr lang="zh-TW" altLang="en-US" sz="800">
              <a:solidFill>
                <a:sysClr val="windowText" lastClr="000000"/>
              </a:solidFill>
            </a:rPr>
            <a:t>大家常用的服務</a:t>
          </a:r>
          <a:r>
            <a:rPr lang="en-US" altLang="zh-TW" sz="800">
              <a:solidFill>
                <a:sysClr val="windowText" lastClr="000000"/>
              </a:solidFill>
            </a:rPr>
            <a:t>/</a:t>
          </a:r>
          <a:r>
            <a:rPr lang="zh-TW" altLang="en-US" sz="800">
              <a:solidFill>
                <a:sysClr val="windowText" lastClr="000000"/>
              </a:solidFill>
            </a:rPr>
            <a:t>常用書表下載</a:t>
          </a:r>
          <a:r>
            <a:rPr lang="en-US" altLang="zh-TW" sz="800">
              <a:solidFill>
                <a:sysClr val="windowText" lastClr="000000"/>
              </a:solidFill>
            </a:rPr>
            <a:t>/</a:t>
          </a:r>
          <a:r>
            <a:rPr lang="zh-TW" altLang="en-US" sz="800">
              <a:solidFill>
                <a:sysClr val="windowText" lastClr="000000"/>
              </a:solidFill>
            </a:rPr>
            <a:t>保險費分擔表</a:t>
          </a:r>
          <a:r>
            <a:rPr lang="en-US" altLang="zh-TW" sz="800">
              <a:solidFill>
                <a:sysClr val="windowText" lastClr="000000"/>
              </a:solidFill>
            </a:rPr>
            <a:t>/</a:t>
          </a:r>
          <a:r>
            <a:rPr lang="zh-TW" altLang="en-US" sz="800">
              <a:solidFill>
                <a:sysClr val="windowText" lastClr="000000"/>
              </a:solidFill>
            </a:rPr>
            <a:t>一般單位保險費分擔金額表查詢， 或利用便民服務</a:t>
          </a:r>
          <a:r>
            <a:rPr lang="en-US" altLang="zh-TW" sz="800">
              <a:solidFill>
                <a:sysClr val="windowText" lastClr="000000"/>
              </a:solidFill>
            </a:rPr>
            <a:t>/</a:t>
          </a:r>
          <a:r>
            <a:rPr lang="zh-TW" altLang="en-US" sz="800">
              <a:solidFill>
                <a:sysClr val="windowText" lastClr="000000"/>
              </a:solidFill>
            </a:rPr>
            <a:t>簡易試算</a:t>
          </a:r>
          <a:r>
            <a:rPr lang="en-US" altLang="zh-TW" sz="800">
              <a:solidFill>
                <a:sysClr val="windowText" lastClr="000000"/>
              </a:solidFill>
            </a:rPr>
            <a:t>/</a:t>
          </a:r>
          <a:r>
            <a:rPr lang="zh-TW" altLang="en-US" sz="800">
              <a:solidFill>
                <a:sysClr val="windowText" lastClr="000000"/>
              </a:solidFill>
            </a:rPr>
            <a:t>勞保、就保、災保個人保險費試算</a:t>
          </a:r>
          <a:r>
            <a:rPr lang="zh-TW" altLang="en-US" sz="800" b="0">
              <a:solidFill>
                <a:sysClr val="windowText" lastClr="000000"/>
              </a:solidFill>
            </a:rPr>
            <a:t>項</a:t>
          </a:r>
          <a:r>
            <a:rPr lang="zh-TW" altLang="en-US" sz="800">
              <a:solidFill>
                <a:sysClr val="windowText" lastClr="000000"/>
              </a:solidFill>
            </a:rPr>
            <a:t>下查詢。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m.hpa.gov.tw/Users/elizawu/AppData/Local/Microsoft/Windows/Temporary%20Internet%20Files/Content.Outlook/NXJHRQ80/0820%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m.hpa.gov.tw/KM/File/DownFormFile/202111110444108619/&#32147;&#36027;&#34920;08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工作酬金"/>
      <sheetName val="醫院"/>
      <sheetName val="清單"/>
    </sheetNames>
    <sheetDataSet>
      <sheetData sheetId="0"/>
      <sheetData sheetId="1">
        <row r="5">
          <cell r="D5">
            <v>35750</v>
          </cell>
        </row>
      </sheetData>
      <sheetData sheetId="2"/>
      <sheetData sheetId="3">
        <row r="5">
          <cell r="D5">
            <v>39560</v>
          </cell>
        </row>
      </sheetData>
      <sheetData sheetId="4">
        <row r="2">
          <cell r="M2">
            <v>22000</v>
          </cell>
          <cell r="N2">
            <v>997</v>
          </cell>
          <cell r="O2">
            <v>1320</v>
          </cell>
          <cell r="P2">
            <v>1617</v>
          </cell>
          <cell r="Q2" t="str">
            <v>外聘</v>
          </cell>
        </row>
        <row r="3">
          <cell r="M3">
            <v>22800</v>
          </cell>
          <cell r="N3">
            <v>1033</v>
          </cell>
          <cell r="O3">
            <v>1368</v>
          </cell>
          <cell r="P3">
            <v>1676</v>
          </cell>
          <cell r="Q3" t="str">
            <v>內聘</v>
          </cell>
        </row>
        <row r="4">
          <cell r="M4">
            <v>24000</v>
          </cell>
          <cell r="N4">
            <v>1087</v>
          </cell>
          <cell r="O4">
            <v>1440</v>
          </cell>
          <cell r="P4">
            <v>1764</v>
          </cell>
        </row>
        <row r="5">
          <cell r="M5">
            <v>25200</v>
          </cell>
          <cell r="N5">
            <v>1142</v>
          </cell>
          <cell r="O5">
            <v>1512</v>
          </cell>
          <cell r="P5">
            <v>1852</v>
          </cell>
        </row>
        <row r="6">
          <cell r="M6">
            <v>26400</v>
          </cell>
          <cell r="N6">
            <v>1196</v>
          </cell>
          <cell r="O6">
            <v>1584</v>
          </cell>
          <cell r="P6">
            <v>1941</v>
          </cell>
        </row>
        <row r="7">
          <cell r="M7">
            <v>27600</v>
          </cell>
          <cell r="N7">
            <v>1250</v>
          </cell>
          <cell r="O7">
            <v>1656</v>
          </cell>
          <cell r="P7">
            <v>2028</v>
          </cell>
        </row>
        <row r="8">
          <cell r="M8">
            <v>28800</v>
          </cell>
          <cell r="N8">
            <v>1305</v>
          </cell>
          <cell r="O8">
            <v>1728</v>
          </cell>
          <cell r="P8">
            <v>2117</v>
          </cell>
        </row>
        <row r="9">
          <cell r="M9">
            <v>30300</v>
          </cell>
          <cell r="N9">
            <v>1373</v>
          </cell>
          <cell r="O9">
            <v>1818</v>
          </cell>
          <cell r="P9">
            <v>2227</v>
          </cell>
        </row>
        <row r="10">
          <cell r="M10">
            <v>31800</v>
          </cell>
          <cell r="N10">
            <v>1441</v>
          </cell>
          <cell r="O10">
            <v>1908</v>
          </cell>
          <cell r="P10">
            <v>2338</v>
          </cell>
        </row>
        <row r="11">
          <cell r="M11">
            <v>33300</v>
          </cell>
          <cell r="N11">
            <v>1509</v>
          </cell>
          <cell r="O11">
            <v>1998</v>
          </cell>
          <cell r="P11">
            <v>2447</v>
          </cell>
        </row>
        <row r="12">
          <cell r="M12">
            <v>34800</v>
          </cell>
          <cell r="N12">
            <v>1577</v>
          </cell>
          <cell r="O12">
            <v>2088</v>
          </cell>
          <cell r="P12">
            <v>2558</v>
          </cell>
        </row>
        <row r="13">
          <cell r="M13">
            <v>36300</v>
          </cell>
          <cell r="N13">
            <v>1645</v>
          </cell>
          <cell r="O13">
            <v>2178</v>
          </cell>
          <cell r="P13">
            <v>2668</v>
          </cell>
        </row>
        <row r="14">
          <cell r="M14">
            <v>38200</v>
          </cell>
          <cell r="N14">
            <v>1731</v>
          </cell>
          <cell r="O14">
            <v>2292</v>
          </cell>
          <cell r="P14">
            <v>2807</v>
          </cell>
        </row>
        <row r="15">
          <cell r="M15">
            <v>40100</v>
          </cell>
          <cell r="N15">
            <v>1817</v>
          </cell>
          <cell r="O15">
            <v>2406</v>
          </cell>
          <cell r="P15">
            <v>2948</v>
          </cell>
        </row>
        <row r="16">
          <cell r="M16">
            <v>42000</v>
          </cell>
          <cell r="N16">
            <v>1903</v>
          </cell>
          <cell r="O16">
            <v>2520</v>
          </cell>
          <cell r="P16">
            <v>3087</v>
          </cell>
        </row>
        <row r="17">
          <cell r="M17">
            <v>43900</v>
          </cell>
          <cell r="N17">
            <v>1989</v>
          </cell>
          <cell r="O17">
            <v>2634</v>
          </cell>
          <cell r="P17">
            <v>3226</v>
          </cell>
        </row>
        <row r="18">
          <cell r="M18">
            <v>45800</v>
          </cell>
          <cell r="N18">
            <v>2075</v>
          </cell>
          <cell r="O18">
            <v>2748</v>
          </cell>
          <cell r="P18">
            <v>3367</v>
          </cell>
        </row>
        <row r="19">
          <cell r="M19">
            <v>48200</v>
          </cell>
          <cell r="N19">
            <v>2184</v>
          </cell>
          <cell r="O19">
            <v>2892</v>
          </cell>
          <cell r="P19">
            <v>3367</v>
          </cell>
        </row>
        <row r="20">
          <cell r="M20">
            <v>50600</v>
          </cell>
          <cell r="N20">
            <v>2292</v>
          </cell>
          <cell r="O20">
            <v>3036</v>
          </cell>
          <cell r="P20">
            <v>3367</v>
          </cell>
        </row>
        <row r="21">
          <cell r="M21">
            <v>53000</v>
          </cell>
          <cell r="N21">
            <v>2401</v>
          </cell>
          <cell r="O21">
            <v>3180</v>
          </cell>
          <cell r="P21">
            <v>3367</v>
          </cell>
        </row>
        <row r="22">
          <cell r="M22">
            <v>55400</v>
          </cell>
          <cell r="N22">
            <v>2510</v>
          </cell>
          <cell r="O22">
            <v>3324</v>
          </cell>
          <cell r="P22">
            <v>3367</v>
          </cell>
        </row>
        <row r="23">
          <cell r="M23">
            <v>57800</v>
          </cell>
          <cell r="N23">
            <v>2619</v>
          </cell>
          <cell r="O23">
            <v>3468</v>
          </cell>
          <cell r="P23">
            <v>3367</v>
          </cell>
        </row>
        <row r="24">
          <cell r="M24">
            <v>60800</v>
          </cell>
          <cell r="N24">
            <v>2755</v>
          </cell>
          <cell r="O24">
            <v>3648</v>
          </cell>
          <cell r="P24">
            <v>3367</v>
          </cell>
        </row>
        <row r="25">
          <cell r="M25">
            <v>63800</v>
          </cell>
          <cell r="N25">
            <v>2890</v>
          </cell>
          <cell r="O25">
            <v>3828</v>
          </cell>
          <cell r="P25">
            <v>3367</v>
          </cell>
        </row>
        <row r="26">
          <cell r="M26">
            <v>66800</v>
          </cell>
          <cell r="N26">
            <v>3026</v>
          </cell>
          <cell r="O26">
            <v>4008</v>
          </cell>
          <cell r="P26">
            <v>3367</v>
          </cell>
        </row>
        <row r="27">
          <cell r="M27">
            <v>69800</v>
          </cell>
          <cell r="N27">
            <v>3162</v>
          </cell>
          <cell r="O27">
            <v>4188</v>
          </cell>
          <cell r="P27">
            <v>3367</v>
          </cell>
        </row>
        <row r="28">
          <cell r="M28">
            <v>72800</v>
          </cell>
          <cell r="N28">
            <v>3298</v>
          </cell>
          <cell r="O28">
            <v>4368</v>
          </cell>
          <cell r="P28">
            <v>3367</v>
          </cell>
        </row>
        <row r="29">
          <cell r="M29">
            <v>76500</v>
          </cell>
          <cell r="N29">
            <v>3466</v>
          </cell>
          <cell r="O29">
            <v>4590</v>
          </cell>
          <cell r="P29">
            <v>3367</v>
          </cell>
        </row>
        <row r="30">
          <cell r="M30">
            <v>80200</v>
          </cell>
          <cell r="N30">
            <v>3633</v>
          </cell>
          <cell r="O30">
            <v>4812</v>
          </cell>
          <cell r="P30">
            <v>3367</v>
          </cell>
        </row>
        <row r="31">
          <cell r="M31">
            <v>83900</v>
          </cell>
          <cell r="N31">
            <v>3801</v>
          </cell>
          <cell r="O31">
            <v>5034</v>
          </cell>
          <cell r="P31">
            <v>3367</v>
          </cell>
        </row>
        <row r="32">
          <cell r="M32">
            <v>87600</v>
          </cell>
          <cell r="N32">
            <v>3969</v>
          </cell>
          <cell r="O32">
            <v>5256</v>
          </cell>
          <cell r="P32">
            <v>3367</v>
          </cell>
        </row>
        <row r="33">
          <cell r="M33">
            <v>92100</v>
          </cell>
          <cell r="N33">
            <v>4173</v>
          </cell>
          <cell r="O33">
            <v>5526</v>
          </cell>
          <cell r="P33">
            <v>3367</v>
          </cell>
        </row>
        <row r="34">
          <cell r="M34">
            <v>96600</v>
          </cell>
          <cell r="N34">
            <v>4377</v>
          </cell>
          <cell r="O34">
            <v>5796</v>
          </cell>
          <cell r="P34">
            <v>3367</v>
          </cell>
        </row>
        <row r="35">
          <cell r="M35">
            <v>101100</v>
          </cell>
          <cell r="N35">
            <v>4580</v>
          </cell>
          <cell r="O35">
            <v>6066</v>
          </cell>
          <cell r="P35">
            <v>3367</v>
          </cell>
        </row>
        <row r="36">
          <cell r="M36">
            <v>105600</v>
          </cell>
          <cell r="N36">
            <v>4784</v>
          </cell>
          <cell r="O36">
            <v>6336</v>
          </cell>
          <cell r="P36">
            <v>3367</v>
          </cell>
        </row>
        <row r="37">
          <cell r="M37">
            <v>110100</v>
          </cell>
          <cell r="N37">
            <v>4988</v>
          </cell>
          <cell r="O37">
            <v>6606</v>
          </cell>
          <cell r="P37">
            <v>3367</v>
          </cell>
        </row>
        <row r="38">
          <cell r="M38">
            <v>115500</v>
          </cell>
          <cell r="N38">
            <v>5233</v>
          </cell>
          <cell r="O38">
            <v>6930</v>
          </cell>
          <cell r="P38">
            <v>3367</v>
          </cell>
        </row>
        <row r="39">
          <cell r="M39">
            <v>120900</v>
          </cell>
          <cell r="N39">
            <v>5477</v>
          </cell>
          <cell r="O39">
            <v>7254</v>
          </cell>
          <cell r="P39">
            <v>3367</v>
          </cell>
        </row>
        <row r="40">
          <cell r="M40">
            <v>126300</v>
          </cell>
          <cell r="N40">
            <v>5722</v>
          </cell>
          <cell r="O40">
            <v>7578</v>
          </cell>
          <cell r="P40">
            <v>3367</v>
          </cell>
        </row>
        <row r="41">
          <cell r="M41">
            <v>131700</v>
          </cell>
          <cell r="N41">
            <v>5967</v>
          </cell>
          <cell r="O41">
            <v>7902</v>
          </cell>
          <cell r="P41">
            <v>3367</v>
          </cell>
        </row>
        <row r="42">
          <cell r="M42">
            <v>137100</v>
          </cell>
          <cell r="N42">
            <v>6211</v>
          </cell>
          <cell r="O42">
            <v>8226</v>
          </cell>
          <cell r="P42">
            <v>3367</v>
          </cell>
        </row>
        <row r="43">
          <cell r="M43">
            <v>142500</v>
          </cell>
          <cell r="N43">
            <v>6456</v>
          </cell>
          <cell r="O43">
            <v>8550</v>
          </cell>
          <cell r="P43">
            <v>3367</v>
          </cell>
        </row>
        <row r="44">
          <cell r="M44">
            <v>147900</v>
          </cell>
          <cell r="N44">
            <v>6701</v>
          </cell>
          <cell r="O44">
            <v>8874</v>
          </cell>
          <cell r="P44">
            <v>3367</v>
          </cell>
        </row>
        <row r="45">
          <cell r="M45">
            <v>150000</v>
          </cell>
          <cell r="N45">
            <v>6796</v>
          </cell>
          <cell r="O45">
            <v>9000</v>
          </cell>
          <cell r="P45">
            <v>3367</v>
          </cell>
        </row>
        <row r="46">
          <cell r="M46">
            <v>156400</v>
          </cell>
          <cell r="N46">
            <v>7086</v>
          </cell>
          <cell r="O46">
            <v>9384</v>
          </cell>
          <cell r="P46">
            <v>3367</v>
          </cell>
        </row>
        <row r="47">
          <cell r="M47">
            <v>162800</v>
          </cell>
          <cell r="N47">
            <v>7376</v>
          </cell>
          <cell r="O47">
            <v>9768</v>
          </cell>
          <cell r="P47">
            <v>3367</v>
          </cell>
        </row>
        <row r="48">
          <cell r="M48">
            <v>169200</v>
          </cell>
          <cell r="N48">
            <v>7666</v>
          </cell>
          <cell r="O48">
            <v>10152</v>
          </cell>
          <cell r="P48">
            <v>3367</v>
          </cell>
        </row>
        <row r="49">
          <cell r="M49">
            <v>175600</v>
          </cell>
          <cell r="N49">
            <v>7956</v>
          </cell>
          <cell r="O49">
            <v>10536</v>
          </cell>
          <cell r="P49">
            <v>3367</v>
          </cell>
        </row>
        <row r="50">
          <cell r="M50">
            <v>182000</v>
          </cell>
          <cell r="N50">
            <v>8246</v>
          </cell>
          <cell r="O50">
            <v>10920</v>
          </cell>
          <cell r="P50">
            <v>3367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醫院1"/>
      <sheetName val="醫院2"/>
      <sheetName val="清單"/>
      <sheetName val="酬金"/>
    </sheetNames>
    <sheetDataSet>
      <sheetData sheetId="0"/>
      <sheetData sheetId="1"/>
      <sheetData sheetId="2"/>
      <sheetData sheetId="3"/>
      <sheetData sheetId="4">
        <row r="2">
          <cell r="R2" t="str">
            <v>外聘</v>
          </cell>
        </row>
        <row r="3">
          <cell r="R3" t="str">
            <v>內聘</v>
          </cell>
        </row>
      </sheetData>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1"/>
  <sheetViews>
    <sheetView tabSelected="1" zoomScale="75" zoomScaleNormal="75" workbookViewId="0">
      <pane ySplit="3" topLeftCell="A34" activePane="bottomLeft" state="frozen"/>
      <selection activeCell="F12" sqref="F12"/>
      <selection pane="bottomLeft" sqref="A1:I2"/>
    </sheetView>
  </sheetViews>
  <sheetFormatPr defaultColWidth="8.875" defaultRowHeight="15.75"/>
  <cols>
    <col min="1" max="1" width="4.875" style="54" customWidth="1"/>
    <col min="2" max="2" width="4.5" style="54" customWidth="1"/>
    <col min="3" max="3" width="20.375" style="54" customWidth="1"/>
    <col min="4" max="4" width="4.5" style="54" customWidth="1"/>
    <col min="5" max="5" width="13.125" style="58" customWidth="1"/>
    <col min="6" max="6" width="10.25" style="63" customWidth="1"/>
    <col min="7" max="7" width="10" style="54" customWidth="1"/>
    <col min="8" max="8" width="15.25" style="59" customWidth="1"/>
    <col min="9" max="9" width="53.625" style="60" customWidth="1"/>
    <col min="10" max="10" width="14.5" style="54" customWidth="1"/>
    <col min="11" max="11" width="20.5" style="54" customWidth="1"/>
    <col min="12" max="12" width="18.375" style="54" customWidth="1"/>
    <col min="13" max="13" width="15.5" style="54" customWidth="1"/>
    <col min="14" max="14" width="20.125" style="54" customWidth="1"/>
    <col min="15" max="16" width="8.875" style="54" customWidth="1"/>
    <col min="17" max="16384" width="8.875" style="54"/>
  </cols>
  <sheetData>
    <row r="1" spans="1:16" ht="37.5" customHeight="1" thickTop="1" thickBot="1">
      <c r="A1" s="377" t="s">
        <v>250</v>
      </c>
      <c r="B1" s="378"/>
      <c r="C1" s="378"/>
      <c r="D1" s="378"/>
      <c r="E1" s="378"/>
      <c r="F1" s="378"/>
      <c r="G1" s="378"/>
      <c r="H1" s="378"/>
      <c r="I1" s="379"/>
      <c r="J1" s="56"/>
      <c r="L1" s="413" t="s">
        <v>172</v>
      </c>
      <c r="M1" s="414"/>
      <c r="N1" s="415"/>
    </row>
    <row r="2" spans="1:16" ht="39.200000000000003" customHeight="1" thickBot="1">
      <c r="A2" s="380"/>
      <c r="B2" s="381"/>
      <c r="C2" s="381"/>
      <c r="D2" s="381"/>
      <c r="E2" s="381"/>
      <c r="F2" s="381"/>
      <c r="G2" s="381"/>
      <c r="H2" s="381"/>
      <c r="I2" s="382"/>
      <c r="J2" s="56"/>
      <c r="L2" s="143" t="s">
        <v>105</v>
      </c>
      <c r="M2" s="144" t="s">
        <v>171</v>
      </c>
      <c r="N2" s="145" t="s">
        <v>106</v>
      </c>
      <c r="P2" s="146">
        <f>$H$5+$H$55-人事表!$P$15-人事表!$P$19-人事表!$P$20-人事表!$AA$36</f>
        <v>0</v>
      </c>
    </row>
    <row r="3" spans="1:16" ht="17.25" thickTop="1">
      <c r="A3" s="416" t="s">
        <v>0</v>
      </c>
      <c r="B3" s="417"/>
      <c r="C3" s="417"/>
      <c r="D3" s="417"/>
      <c r="E3" s="108" t="s">
        <v>1</v>
      </c>
      <c r="F3" s="109" t="s">
        <v>115</v>
      </c>
      <c r="G3" s="110" t="s">
        <v>2</v>
      </c>
      <c r="H3" s="108" t="s">
        <v>3</v>
      </c>
      <c r="I3" s="111" t="s">
        <v>4</v>
      </c>
      <c r="J3" s="55"/>
      <c r="K3" s="55"/>
      <c r="L3" s="55"/>
      <c r="M3" s="55"/>
    </row>
    <row r="4" spans="1:16" ht="134.44999999999999" customHeight="1">
      <c r="A4" s="418" t="s">
        <v>169</v>
      </c>
      <c r="B4" s="419"/>
      <c r="C4" s="419"/>
      <c r="D4" s="419"/>
      <c r="E4" s="112">
        <f>人事表!AA19+人事表!O11</f>
        <v>0</v>
      </c>
      <c r="F4" s="113">
        <v>1</v>
      </c>
      <c r="G4" s="114" t="s">
        <v>42</v>
      </c>
      <c r="H4" s="115">
        <f>E4*F4</f>
        <v>0</v>
      </c>
      <c r="I4" s="86" t="s">
        <v>221</v>
      </c>
    </row>
    <row r="5" spans="1:16" ht="22.15" customHeight="1">
      <c r="A5" s="395" t="s">
        <v>6</v>
      </c>
      <c r="B5" s="396"/>
      <c r="C5" s="396"/>
      <c r="D5" s="396"/>
      <c r="E5" s="116"/>
      <c r="F5" s="117"/>
      <c r="G5" s="118"/>
      <c r="H5" s="117">
        <f>H4</f>
        <v>0</v>
      </c>
      <c r="I5" s="119"/>
    </row>
    <row r="6" spans="1:16" ht="16.149999999999999" customHeight="1">
      <c r="A6" s="398" t="s">
        <v>170</v>
      </c>
      <c r="B6" s="399"/>
      <c r="C6" s="399"/>
      <c r="D6" s="400"/>
      <c r="E6" s="385"/>
      <c r="F6" s="385"/>
      <c r="G6" s="385"/>
      <c r="H6" s="385"/>
      <c r="I6" s="386"/>
    </row>
    <row r="7" spans="1:16" ht="117" customHeight="1">
      <c r="A7" s="383" t="s">
        <v>7</v>
      </c>
      <c r="B7" s="384"/>
      <c r="C7" s="384"/>
      <c r="D7" s="384"/>
      <c r="E7" s="289"/>
      <c r="F7" s="221"/>
      <c r="G7" s="172"/>
      <c r="H7" s="121">
        <f>E7*F7</f>
        <v>0</v>
      </c>
      <c r="I7" s="87" t="s">
        <v>191</v>
      </c>
      <c r="K7" s="57"/>
    </row>
    <row r="8" spans="1:16" ht="19.149999999999999" customHeight="1">
      <c r="A8" s="383" t="s">
        <v>9</v>
      </c>
      <c r="B8" s="384" t="s">
        <v>10</v>
      </c>
      <c r="C8" s="384"/>
      <c r="D8" s="384"/>
      <c r="E8" s="121">
        <v>380</v>
      </c>
      <c r="F8" s="221"/>
      <c r="G8" s="120" t="s">
        <v>8</v>
      </c>
      <c r="H8" s="121">
        <f t="shared" ref="H8:H54" si="0">E8*F8</f>
        <v>0</v>
      </c>
      <c r="I8" s="387" t="s">
        <v>209</v>
      </c>
    </row>
    <row r="9" spans="1:16" ht="19.149999999999999" customHeight="1">
      <c r="A9" s="383"/>
      <c r="B9" s="384" t="s">
        <v>11</v>
      </c>
      <c r="C9" s="384"/>
      <c r="D9" s="384"/>
      <c r="E9" s="289"/>
      <c r="F9" s="221"/>
      <c r="G9" s="120" t="s">
        <v>8</v>
      </c>
      <c r="H9" s="121">
        <f t="shared" si="0"/>
        <v>0</v>
      </c>
      <c r="I9" s="388"/>
    </row>
    <row r="10" spans="1:16" ht="16.5">
      <c r="A10" s="383"/>
      <c r="B10" s="384" t="s">
        <v>12</v>
      </c>
      <c r="C10" s="384"/>
      <c r="D10" s="384"/>
      <c r="E10" s="121">
        <v>1830</v>
      </c>
      <c r="F10" s="221"/>
      <c r="G10" s="120" t="s">
        <v>13</v>
      </c>
      <c r="H10" s="121">
        <f t="shared" si="0"/>
        <v>0</v>
      </c>
      <c r="I10" s="388"/>
    </row>
    <row r="11" spans="1:16" ht="16.5">
      <c r="A11" s="383"/>
      <c r="B11" s="384" t="s">
        <v>14</v>
      </c>
      <c r="C11" s="384"/>
      <c r="D11" s="384"/>
      <c r="E11" s="289"/>
      <c r="F11" s="221"/>
      <c r="G11" s="120" t="s">
        <v>13</v>
      </c>
      <c r="H11" s="121">
        <f t="shared" si="0"/>
        <v>0</v>
      </c>
      <c r="I11" s="388"/>
    </row>
    <row r="12" spans="1:16" ht="165.2" customHeight="1">
      <c r="A12" s="383" t="s">
        <v>15</v>
      </c>
      <c r="B12" s="384"/>
      <c r="C12" s="384"/>
      <c r="D12" s="384"/>
      <c r="E12" s="290"/>
      <c r="F12" s="221"/>
      <c r="G12" s="120" t="s">
        <v>16</v>
      </c>
      <c r="H12" s="121">
        <f t="shared" si="0"/>
        <v>0</v>
      </c>
      <c r="I12" s="86" t="s">
        <v>150</v>
      </c>
    </row>
    <row r="13" spans="1:16" ht="17.100000000000001" customHeight="1">
      <c r="A13" s="383" t="s">
        <v>17</v>
      </c>
      <c r="B13" s="384" t="s">
        <v>18</v>
      </c>
      <c r="C13" s="384"/>
      <c r="D13" s="384"/>
      <c r="E13" s="122">
        <v>1000</v>
      </c>
      <c r="F13" s="222"/>
      <c r="G13" s="123" t="s">
        <v>19</v>
      </c>
      <c r="H13" s="121">
        <f t="shared" si="0"/>
        <v>0</v>
      </c>
      <c r="I13" s="387" t="s">
        <v>192</v>
      </c>
    </row>
    <row r="14" spans="1:16" s="61" customFormat="1" ht="20.25" customHeight="1">
      <c r="A14" s="383"/>
      <c r="B14" s="397" t="s">
        <v>20</v>
      </c>
      <c r="C14" s="397" t="s">
        <v>21</v>
      </c>
      <c r="D14" s="397"/>
      <c r="E14" s="122">
        <v>2000</v>
      </c>
      <c r="F14" s="221"/>
      <c r="G14" s="123" t="s">
        <v>19</v>
      </c>
      <c r="H14" s="121">
        <f t="shared" si="0"/>
        <v>0</v>
      </c>
      <c r="I14" s="388"/>
    </row>
    <row r="15" spans="1:16" s="61" customFormat="1" ht="52.5" customHeight="1">
      <c r="A15" s="383"/>
      <c r="B15" s="397"/>
      <c r="C15" s="397" t="s">
        <v>22</v>
      </c>
      <c r="D15" s="397"/>
      <c r="E15" s="122">
        <v>1500</v>
      </c>
      <c r="F15" s="221"/>
      <c r="G15" s="123" t="s">
        <v>19</v>
      </c>
      <c r="H15" s="121">
        <f t="shared" si="0"/>
        <v>0</v>
      </c>
      <c r="I15" s="388"/>
    </row>
    <row r="16" spans="1:16" ht="22.15" customHeight="1">
      <c r="A16" s="383"/>
      <c r="B16" s="384" t="s">
        <v>23</v>
      </c>
      <c r="C16" s="401" t="s">
        <v>24</v>
      </c>
      <c r="D16" s="401"/>
      <c r="E16" s="121">
        <v>500</v>
      </c>
      <c r="F16" s="221"/>
      <c r="G16" s="120" t="s">
        <v>25</v>
      </c>
      <c r="H16" s="121">
        <f t="shared" si="0"/>
        <v>0</v>
      </c>
      <c r="I16" s="388"/>
    </row>
    <row r="17" spans="1:11" ht="22.15" customHeight="1">
      <c r="A17" s="383"/>
      <c r="B17" s="384"/>
      <c r="C17" s="401"/>
      <c r="D17" s="401"/>
      <c r="E17" s="121">
        <v>1000</v>
      </c>
      <c r="F17" s="221"/>
      <c r="G17" s="120" t="s">
        <v>25</v>
      </c>
      <c r="H17" s="121">
        <f t="shared" si="0"/>
        <v>0</v>
      </c>
      <c r="I17" s="388"/>
    </row>
    <row r="18" spans="1:11" ht="22.15" customHeight="1">
      <c r="A18" s="383"/>
      <c r="B18" s="384"/>
      <c r="C18" s="401"/>
      <c r="D18" s="401"/>
      <c r="E18" s="121">
        <v>750</v>
      </c>
      <c r="F18" s="221"/>
      <c r="G18" s="120" t="s">
        <v>25</v>
      </c>
      <c r="H18" s="121">
        <f t="shared" si="0"/>
        <v>0</v>
      </c>
      <c r="I18" s="388"/>
    </row>
    <row r="19" spans="1:11" ht="113.25" customHeight="1">
      <c r="A19" s="404" t="s">
        <v>211</v>
      </c>
      <c r="B19" s="384"/>
      <c r="C19" s="384"/>
      <c r="D19" s="384"/>
      <c r="E19" s="122">
        <f>人事表!Q38</f>
        <v>0</v>
      </c>
      <c r="F19" s="124">
        <v>1</v>
      </c>
      <c r="G19" s="114" t="s">
        <v>5</v>
      </c>
      <c r="H19" s="122">
        <f t="shared" si="0"/>
        <v>0</v>
      </c>
      <c r="I19" s="86" t="s">
        <v>212</v>
      </c>
    </row>
    <row r="20" spans="1:11" ht="138.75" customHeight="1">
      <c r="A20" s="383" t="s">
        <v>26</v>
      </c>
      <c r="B20" s="384"/>
      <c r="C20" s="384"/>
      <c r="D20" s="384"/>
      <c r="E20" s="290"/>
      <c r="F20" s="221"/>
      <c r="G20" s="114" t="s">
        <v>178</v>
      </c>
      <c r="H20" s="121">
        <f t="shared" si="0"/>
        <v>0</v>
      </c>
      <c r="I20" s="87" t="s">
        <v>201</v>
      </c>
    </row>
    <row r="21" spans="1:11" ht="60.75" customHeight="1">
      <c r="A21" s="383" t="s">
        <v>27</v>
      </c>
      <c r="B21" s="384"/>
      <c r="C21" s="384"/>
      <c r="D21" s="384"/>
      <c r="E21" s="290"/>
      <c r="F21" s="221"/>
      <c r="G21" s="172"/>
      <c r="H21" s="121">
        <f t="shared" si="0"/>
        <v>0</v>
      </c>
      <c r="I21" s="86" t="s">
        <v>122</v>
      </c>
    </row>
    <row r="22" spans="1:11" ht="81.75" customHeight="1">
      <c r="A22" s="383" t="s">
        <v>28</v>
      </c>
      <c r="B22" s="384"/>
      <c r="C22" s="384"/>
      <c r="D22" s="384"/>
      <c r="E22" s="290"/>
      <c r="F22" s="221"/>
      <c r="G22" s="172"/>
      <c r="H22" s="121">
        <f t="shared" si="0"/>
        <v>0</v>
      </c>
      <c r="I22" s="88" t="s">
        <v>193</v>
      </c>
    </row>
    <row r="23" spans="1:11" ht="66.2" customHeight="1">
      <c r="A23" s="383" t="s">
        <v>29</v>
      </c>
      <c r="B23" s="384"/>
      <c r="C23" s="384"/>
      <c r="D23" s="384"/>
      <c r="E23" s="290"/>
      <c r="F23" s="221"/>
      <c r="G23" s="172"/>
      <c r="H23" s="121">
        <f t="shared" si="0"/>
        <v>0</v>
      </c>
      <c r="I23" s="86" t="s">
        <v>194</v>
      </c>
    </row>
    <row r="24" spans="1:11" ht="100.5" customHeight="1">
      <c r="A24" s="383" t="s">
        <v>30</v>
      </c>
      <c r="B24" s="384"/>
      <c r="C24" s="384"/>
      <c r="D24" s="384"/>
      <c r="E24" s="290"/>
      <c r="F24" s="221"/>
      <c r="G24" s="172"/>
      <c r="H24" s="121">
        <f t="shared" si="0"/>
        <v>0</v>
      </c>
      <c r="I24" s="87" t="s">
        <v>210</v>
      </c>
    </row>
    <row r="25" spans="1:11" ht="78.75" customHeight="1">
      <c r="A25" s="392" t="s">
        <v>207</v>
      </c>
      <c r="B25" s="393"/>
      <c r="C25" s="393"/>
      <c r="D25" s="394"/>
      <c r="E25" s="290"/>
      <c r="F25" s="221"/>
      <c r="G25" s="172"/>
      <c r="H25" s="121">
        <f t="shared" si="0"/>
        <v>0</v>
      </c>
      <c r="I25" s="87" t="s">
        <v>208</v>
      </c>
    </row>
    <row r="26" spans="1:11" ht="51" customHeight="1">
      <c r="A26" s="383" t="s">
        <v>31</v>
      </c>
      <c r="B26" s="384"/>
      <c r="C26" s="384"/>
      <c r="D26" s="384"/>
      <c r="E26" s="290"/>
      <c r="F26" s="221"/>
      <c r="G26" s="172"/>
      <c r="H26" s="121">
        <f t="shared" si="0"/>
        <v>0</v>
      </c>
      <c r="I26" s="86" t="s">
        <v>123</v>
      </c>
    </row>
    <row r="27" spans="1:11" ht="79.5" customHeight="1">
      <c r="A27" s="383" t="s">
        <v>32</v>
      </c>
      <c r="B27" s="384"/>
      <c r="C27" s="384"/>
      <c r="D27" s="384"/>
      <c r="E27" s="290"/>
      <c r="F27" s="221"/>
      <c r="G27" s="172"/>
      <c r="H27" s="121">
        <f t="shared" si="0"/>
        <v>0</v>
      </c>
      <c r="I27" s="89" t="s">
        <v>151</v>
      </c>
      <c r="K27" s="57"/>
    </row>
    <row r="28" spans="1:11" ht="64.5" customHeight="1">
      <c r="A28" s="390" t="s">
        <v>62</v>
      </c>
      <c r="B28" s="410" t="s">
        <v>35</v>
      </c>
      <c r="C28" s="410"/>
      <c r="D28" s="410"/>
      <c r="E28" s="290"/>
      <c r="F28" s="221"/>
      <c r="G28" s="172"/>
      <c r="H28" s="121">
        <f t="shared" si="0"/>
        <v>0</v>
      </c>
      <c r="I28" s="388" t="s">
        <v>168</v>
      </c>
    </row>
    <row r="29" spans="1:11" ht="67.7" customHeight="1">
      <c r="A29" s="390"/>
      <c r="B29" s="410" t="s">
        <v>35</v>
      </c>
      <c r="C29" s="410"/>
      <c r="D29" s="410"/>
      <c r="E29" s="290"/>
      <c r="F29" s="221"/>
      <c r="G29" s="172"/>
      <c r="H29" s="121">
        <f t="shared" si="0"/>
        <v>0</v>
      </c>
      <c r="I29" s="388"/>
    </row>
    <row r="30" spans="1:11" ht="80.45" customHeight="1">
      <c r="A30" s="390"/>
      <c r="B30" s="410" t="s">
        <v>35</v>
      </c>
      <c r="C30" s="410"/>
      <c r="D30" s="410"/>
      <c r="E30" s="290"/>
      <c r="F30" s="221"/>
      <c r="G30" s="172"/>
      <c r="H30" s="121">
        <f t="shared" si="0"/>
        <v>0</v>
      </c>
      <c r="I30" s="388"/>
    </row>
    <row r="31" spans="1:11" ht="74.25" customHeight="1">
      <c r="A31" s="390"/>
      <c r="B31" s="410" t="s">
        <v>35</v>
      </c>
      <c r="C31" s="410"/>
      <c r="D31" s="410"/>
      <c r="E31" s="290"/>
      <c r="F31" s="221"/>
      <c r="G31" s="172"/>
      <c r="H31" s="121">
        <f t="shared" si="0"/>
        <v>0</v>
      </c>
      <c r="I31" s="388"/>
    </row>
    <row r="32" spans="1:11" ht="139.69999999999999" customHeight="1">
      <c r="A32" s="383" t="s">
        <v>33</v>
      </c>
      <c r="B32" s="384"/>
      <c r="C32" s="384"/>
      <c r="D32" s="384"/>
      <c r="E32" s="289"/>
      <c r="F32" s="221"/>
      <c r="G32" s="171"/>
      <c r="H32" s="121">
        <f t="shared" si="0"/>
        <v>0</v>
      </c>
      <c r="I32" s="87" t="s">
        <v>195</v>
      </c>
    </row>
    <row r="33" spans="1:9" ht="45.75" customHeight="1">
      <c r="A33" s="404" t="s">
        <v>174</v>
      </c>
      <c r="B33" s="384"/>
      <c r="C33" s="384"/>
      <c r="D33" s="384"/>
      <c r="E33" s="289"/>
      <c r="F33" s="221"/>
      <c r="G33" s="171"/>
      <c r="H33" s="121">
        <f t="shared" si="0"/>
        <v>0</v>
      </c>
      <c r="I33" s="89" t="s">
        <v>124</v>
      </c>
    </row>
    <row r="34" spans="1:9" ht="91.5" customHeight="1">
      <c r="A34" s="392" t="s">
        <v>63</v>
      </c>
      <c r="B34" s="393"/>
      <c r="C34" s="393"/>
      <c r="D34" s="394"/>
      <c r="E34" s="289"/>
      <c r="F34" s="221"/>
      <c r="G34" s="171"/>
      <c r="H34" s="121">
        <f t="shared" si="0"/>
        <v>0</v>
      </c>
      <c r="I34" s="170" t="s">
        <v>173</v>
      </c>
    </row>
    <row r="35" spans="1:9" ht="42.75" customHeight="1">
      <c r="A35" s="383" t="s">
        <v>34</v>
      </c>
      <c r="B35" s="410" t="s">
        <v>35</v>
      </c>
      <c r="C35" s="410"/>
      <c r="D35" s="410"/>
      <c r="E35" s="290"/>
      <c r="F35" s="221"/>
      <c r="G35" s="172"/>
      <c r="H35" s="121">
        <f t="shared" si="0"/>
        <v>0</v>
      </c>
      <c r="I35" s="389" t="s">
        <v>125</v>
      </c>
    </row>
    <row r="36" spans="1:9" ht="30.75" customHeight="1">
      <c r="A36" s="383"/>
      <c r="B36" s="410" t="s">
        <v>35</v>
      </c>
      <c r="C36" s="410"/>
      <c r="D36" s="410"/>
      <c r="E36" s="290"/>
      <c r="F36" s="221"/>
      <c r="G36" s="172"/>
      <c r="H36" s="121">
        <f t="shared" si="0"/>
        <v>0</v>
      </c>
      <c r="I36" s="389"/>
    </row>
    <row r="37" spans="1:9" ht="46.5" customHeight="1">
      <c r="A37" s="383"/>
      <c r="B37" s="410" t="s">
        <v>35</v>
      </c>
      <c r="C37" s="410"/>
      <c r="D37" s="410"/>
      <c r="E37" s="290"/>
      <c r="F37" s="221"/>
      <c r="G37" s="172"/>
      <c r="H37" s="121">
        <f t="shared" si="0"/>
        <v>0</v>
      </c>
      <c r="I37" s="389"/>
    </row>
    <row r="38" spans="1:9" ht="66.75" customHeight="1">
      <c r="A38" s="383" t="s">
        <v>36</v>
      </c>
      <c r="B38" s="384"/>
      <c r="C38" s="384"/>
      <c r="D38" s="384"/>
      <c r="E38" s="289"/>
      <c r="F38" s="221"/>
      <c r="G38" s="172"/>
      <c r="H38" s="121">
        <f t="shared" si="0"/>
        <v>0</v>
      </c>
      <c r="I38" s="87" t="s">
        <v>177</v>
      </c>
    </row>
    <row r="39" spans="1:9" ht="45.6" customHeight="1">
      <c r="A39" s="383" t="s">
        <v>37</v>
      </c>
      <c r="B39" s="406" t="s">
        <v>224</v>
      </c>
      <c r="C39" s="407"/>
      <c r="D39" s="407"/>
      <c r="E39" s="122">
        <f>'業宣費及推展費(本計畫不得編列)'!E6</f>
        <v>0</v>
      </c>
      <c r="F39" s="113">
        <v>1</v>
      </c>
      <c r="G39" s="114" t="s">
        <v>219</v>
      </c>
      <c r="H39" s="121">
        <f t="shared" si="0"/>
        <v>0</v>
      </c>
      <c r="I39" s="387" t="s">
        <v>126</v>
      </c>
    </row>
    <row r="40" spans="1:9" ht="31.7" customHeight="1">
      <c r="A40" s="383"/>
      <c r="B40" s="406" t="s">
        <v>223</v>
      </c>
      <c r="C40" s="407"/>
      <c r="D40" s="407"/>
      <c r="E40" s="122">
        <f>'業宣費及推展費(本計畫不得編列)'!E20</f>
        <v>0</v>
      </c>
      <c r="F40" s="113">
        <v>1</v>
      </c>
      <c r="G40" s="114" t="s">
        <v>219</v>
      </c>
      <c r="H40" s="121">
        <f t="shared" si="0"/>
        <v>0</v>
      </c>
      <c r="I40" s="387"/>
    </row>
    <row r="41" spans="1:9" ht="30.75" customHeight="1">
      <c r="A41" s="383"/>
      <c r="B41" s="408" t="s">
        <v>251</v>
      </c>
      <c r="C41" s="409"/>
      <c r="D41" s="409"/>
      <c r="E41" s="290"/>
      <c r="F41" s="221"/>
      <c r="G41" s="373"/>
      <c r="H41" s="121">
        <f t="shared" si="0"/>
        <v>0</v>
      </c>
      <c r="I41" s="387"/>
    </row>
    <row r="42" spans="1:9" ht="30" customHeight="1">
      <c r="A42" s="383"/>
      <c r="B42" s="405" t="s">
        <v>252</v>
      </c>
      <c r="C42" s="405"/>
      <c r="D42" s="405"/>
      <c r="E42" s="372">
        <v>2500</v>
      </c>
      <c r="F42" s="221"/>
      <c r="G42" s="373" t="s">
        <v>110</v>
      </c>
      <c r="H42" s="121">
        <f t="shared" si="0"/>
        <v>0</v>
      </c>
      <c r="I42" s="387"/>
    </row>
    <row r="43" spans="1:9" ht="32.25" customHeight="1">
      <c r="A43" s="383"/>
      <c r="B43" s="405" t="s">
        <v>253</v>
      </c>
      <c r="C43" s="405"/>
      <c r="D43" s="405"/>
      <c r="E43" s="372">
        <v>20000</v>
      </c>
      <c r="F43" s="221"/>
      <c r="G43" s="373" t="s">
        <v>255</v>
      </c>
      <c r="H43" s="121">
        <f t="shared" si="0"/>
        <v>0</v>
      </c>
      <c r="I43" s="387"/>
    </row>
    <row r="44" spans="1:9" ht="59.25" customHeight="1">
      <c r="A44" s="383"/>
      <c r="B44" s="408" t="s">
        <v>254</v>
      </c>
      <c r="C44" s="408"/>
      <c r="D44" s="408"/>
      <c r="E44" s="290"/>
      <c r="F44" s="221"/>
      <c r="G44" s="172"/>
      <c r="H44" s="121">
        <f t="shared" si="0"/>
        <v>0</v>
      </c>
      <c r="I44" s="387"/>
    </row>
    <row r="45" spans="1:9" ht="59.25" customHeight="1">
      <c r="A45" s="374"/>
      <c r="B45" s="375"/>
      <c r="C45" s="375"/>
      <c r="D45" s="376"/>
      <c r="E45" s="290"/>
      <c r="F45" s="221"/>
      <c r="G45" s="172"/>
      <c r="H45" s="121"/>
      <c r="I45" s="371"/>
    </row>
    <row r="46" spans="1:9" ht="59.25" customHeight="1">
      <c r="A46" s="374"/>
      <c r="B46" s="375"/>
      <c r="C46" s="375"/>
      <c r="D46" s="376"/>
      <c r="E46" s="290"/>
      <c r="F46" s="221"/>
      <c r="G46" s="172"/>
      <c r="H46" s="121"/>
      <c r="I46" s="371"/>
    </row>
    <row r="47" spans="1:9" ht="59.25" customHeight="1">
      <c r="A47" s="374"/>
      <c r="B47" s="375"/>
      <c r="C47" s="375"/>
      <c r="D47" s="376"/>
      <c r="E47" s="290"/>
      <c r="F47" s="221"/>
      <c r="G47" s="172"/>
      <c r="H47" s="121"/>
      <c r="I47" s="371"/>
    </row>
    <row r="48" spans="1:9" ht="48.2" customHeight="1">
      <c r="A48" s="392" t="s">
        <v>107</v>
      </c>
      <c r="B48" s="393"/>
      <c r="C48" s="393"/>
      <c r="D48" s="394"/>
      <c r="E48" s="290"/>
      <c r="F48" s="221"/>
      <c r="G48" s="172"/>
      <c r="H48" s="121">
        <f t="shared" si="0"/>
        <v>0</v>
      </c>
      <c r="I48" s="91" t="s">
        <v>166</v>
      </c>
    </row>
    <row r="49" spans="1:11" ht="63.75" customHeight="1">
      <c r="A49" s="392" t="s">
        <v>108</v>
      </c>
      <c r="B49" s="393"/>
      <c r="C49" s="393"/>
      <c r="D49" s="394"/>
      <c r="E49" s="289"/>
      <c r="F49" s="221"/>
      <c r="G49" s="114" t="s">
        <v>110</v>
      </c>
      <c r="H49" s="121">
        <f t="shared" si="0"/>
        <v>0</v>
      </c>
      <c r="I49" s="91" t="s">
        <v>127</v>
      </c>
    </row>
    <row r="50" spans="1:11" ht="44.45" customHeight="1">
      <c r="A50" s="392" t="s">
        <v>109</v>
      </c>
      <c r="B50" s="393"/>
      <c r="C50" s="393"/>
      <c r="D50" s="394"/>
      <c r="E50" s="290"/>
      <c r="F50" s="221"/>
      <c r="G50" s="172"/>
      <c r="H50" s="121">
        <f t="shared" si="0"/>
        <v>0</v>
      </c>
      <c r="I50" s="91" t="s">
        <v>128</v>
      </c>
    </row>
    <row r="51" spans="1:11" ht="96.75" customHeight="1">
      <c r="A51" s="390" t="s">
        <v>113</v>
      </c>
      <c r="B51" s="391"/>
      <c r="C51" s="391"/>
      <c r="D51" s="391"/>
      <c r="E51" s="289"/>
      <c r="F51" s="221"/>
      <c r="G51" s="172"/>
      <c r="H51" s="121">
        <f t="shared" si="0"/>
        <v>0</v>
      </c>
      <c r="I51" s="91" t="s">
        <v>167</v>
      </c>
    </row>
    <row r="52" spans="1:11" ht="82.5">
      <c r="A52" s="390" t="s">
        <v>112</v>
      </c>
      <c r="B52" s="391"/>
      <c r="C52" s="391"/>
      <c r="D52" s="391"/>
      <c r="E52" s="290"/>
      <c r="F52" s="221"/>
      <c r="G52" s="172"/>
      <c r="H52" s="121">
        <f t="shared" si="0"/>
        <v>0</v>
      </c>
      <c r="I52" s="91" t="s">
        <v>129</v>
      </c>
    </row>
    <row r="53" spans="1:11" ht="165.75" customHeight="1">
      <c r="A53" s="390" t="s">
        <v>111</v>
      </c>
      <c r="B53" s="391"/>
      <c r="C53" s="391"/>
      <c r="D53" s="391"/>
      <c r="E53" s="290"/>
      <c r="F53" s="221"/>
      <c r="G53" s="172"/>
      <c r="H53" s="121">
        <f t="shared" si="0"/>
        <v>0</v>
      </c>
      <c r="I53" s="91" t="s">
        <v>130</v>
      </c>
    </row>
    <row r="54" spans="1:11" ht="53.45" customHeight="1">
      <c r="A54" s="383" t="s">
        <v>38</v>
      </c>
      <c r="B54" s="384"/>
      <c r="C54" s="384"/>
      <c r="D54" s="384"/>
      <c r="E54" s="289"/>
      <c r="F54" s="221"/>
      <c r="G54" s="172"/>
      <c r="H54" s="121">
        <f t="shared" si="0"/>
        <v>0</v>
      </c>
      <c r="I54" s="88" t="s">
        <v>131</v>
      </c>
    </row>
    <row r="55" spans="1:11" ht="16.5">
      <c r="A55" s="395" t="s">
        <v>6</v>
      </c>
      <c r="B55" s="396"/>
      <c r="C55" s="396"/>
      <c r="D55" s="396"/>
      <c r="E55" s="125"/>
      <c r="F55" s="126"/>
      <c r="G55" s="127"/>
      <c r="H55" s="116">
        <f>SUM(H7:H54)</f>
        <v>0</v>
      </c>
      <c r="I55" s="119"/>
      <c r="K55" s="62"/>
    </row>
    <row r="56" spans="1:11" ht="19.5" customHeight="1">
      <c r="A56" s="411" t="s">
        <v>39</v>
      </c>
      <c r="B56" s="412"/>
      <c r="C56" s="412"/>
      <c r="D56" s="412"/>
      <c r="E56" s="128"/>
      <c r="F56" s="129"/>
      <c r="G56" s="130"/>
      <c r="H56" s="131"/>
      <c r="I56" s="132"/>
      <c r="J56" s="62"/>
      <c r="K56" s="1"/>
    </row>
    <row r="57" spans="1:11" ht="90" hidden="1" customHeight="1">
      <c r="A57" s="383" t="s">
        <v>40</v>
      </c>
      <c r="B57" s="384"/>
      <c r="C57" s="384"/>
      <c r="D57" s="384"/>
      <c r="E57" s="90"/>
      <c r="F57" s="124">
        <v>1</v>
      </c>
      <c r="G57" s="114" t="s">
        <v>5</v>
      </c>
      <c r="H57" s="121">
        <f>E57*F57</f>
        <v>0</v>
      </c>
      <c r="I57" s="92" t="s">
        <v>202</v>
      </c>
    </row>
    <row r="58" spans="1:11" ht="87.75" customHeight="1">
      <c r="A58" s="383" t="s">
        <v>40</v>
      </c>
      <c r="B58" s="384"/>
      <c r="C58" s="384"/>
      <c r="D58" s="384"/>
      <c r="E58" s="90"/>
      <c r="F58" s="124">
        <v>1</v>
      </c>
      <c r="G58" s="114" t="s">
        <v>5</v>
      </c>
      <c r="H58" s="121">
        <f>E58*F58</f>
        <v>0</v>
      </c>
      <c r="I58" s="92" t="s">
        <v>203</v>
      </c>
    </row>
    <row r="59" spans="1:11" s="57" customFormat="1" ht="27" customHeight="1">
      <c r="A59" s="402" t="s">
        <v>104</v>
      </c>
      <c r="B59" s="403"/>
      <c r="C59" s="403"/>
      <c r="D59" s="403"/>
      <c r="E59" s="133"/>
      <c r="F59" s="134"/>
      <c r="G59" s="133"/>
      <c r="H59" s="135">
        <f>H5+H55+H57+H58</f>
        <v>0</v>
      </c>
      <c r="I59" s="136"/>
    </row>
    <row r="60" spans="1:11" ht="17.25" thickBot="1">
      <c r="A60" s="137" t="s">
        <v>41</v>
      </c>
      <c r="B60" s="138"/>
      <c r="C60" s="138"/>
      <c r="D60" s="138"/>
      <c r="E60" s="139"/>
      <c r="F60" s="140"/>
      <c r="G60" s="138"/>
      <c r="H60" s="141"/>
      <c r="I60" s="142"/>
    </row>
    <row r="61" spans="1:11" ht="16.5" thickTop="1"/>
    <row r="65" ht="80.45" customHeight="1"/>
    <row r="90" ht="16.149999999999999" customHeight="1"/>
    <row r="91" ht="16.149999999999999" customHeight="1"/>
  </sheetData>
  <sheetProtection algorithmName="SHA-512" hashValue="3ctzDjWuU8AZBkLt3mdBWyKI8/NAZEgt0jyhzCzQJmd/ovbitTs4YKYTH4FUkR+rlslsjGyIULkJzw2PRf/8cg==" saltValue="Q0BSuHm32rk1djnE2lpeOA==" spinCount="100000" sheet="1" objects="1" scenarios="1" formatCells="0" formatColumns="0" formatRows="0" insertColumns="0" insertRows="0" selectLockedCells="1"/>
  <dataConsolidate/>
  <mergeCells count="67">
    <mergeCell ref="L1:N1"/>
    <mergeCell ref="B36:D36"/>
    <mergeCell ref="B37:D37"/>
    <mergeCell ref="A32:D32"/>
    <mergeCell ref="A33:D33"/>
    <mergeCell ref="A26:D26"/>
    <mergeCell ref="A27:D27"/>
    <mergeCell ref="A28:A31"/>
    <mergeCell ref="B29:D29"/>
    <mergeCell ref="B30:D30"/>
    <mergeCell ref="A34:D34"/>
    <mergeCell ref="A3:D3"/>
    <mergeCell ref="A23:D23"/>
    <mergeCell ref="A24:D24"/>
    <mergeCell ref="A22:D22"/>
    <mergeCell ref="A4:D4"/>
    <mergeCell ref="A59:D59"/>
    <mergeCell ref="A19:D19"/>
    <mergeCell ref="A54:D54"/>
    <mergeCell ref="A55:D55"/>
    <mergeCell ref="A39:A44"/>
    <mergeCell ref="B42:D42"/>
    <mergeCell ref="B40:D40"/>
    <mergeCell ref="B41:D41"/>
    <mergeCell ref="B43:D43"/>
    <mergeCell ref="B44:D44"/>
    <mergeCell ref="B39:D39"/>
    <mergeCell ref="B35:D35"/>
    <mergeCell ref="A57:D57"/>
    <mergeCell ref="B31:D31"/>
    <mergeCell ref="B28:D28"/>
    <mergeCell ref="A56:D56"/>
    <mergeCell ref="A5:D5"/>
    <mergeCell ref="B14:B15"/>
    <mergeCell ref="A21:D21"/>
    <mergeCell ref="B8:D8"/>
    <mergeCell ref="I39:I44"/>
    <mergeCell ref="A6:D6"/>
    <mergeCell ref="C14:D14"/>
    <mergeCell ref="C15:D15"/>
    <mergeCell ref="B16:B18"/>
    <mergeCell ref="C16:D18"/>
    <mergeCell ref="A7:D7"/>
    <mergeCell ref="A8:A11"/>
    <mergeCell ref="A25:D25"/>
    <mergeCell ref="A51:D51"/>
    <mergeCell ref="A52:D52"/>
    <mergeCell ref="A53:D53"/>
    <mergeCell ref="A48:D48"/>
    <mergeCell ref="A49:D49"/>
    <mergeCell ref="A50:D50"/>
    <mergeCell ref="A1:I2"/>
    <mergeCell ref="A58:D58"/>
    <mergeCell ref="B9:D9"/>
    <mergeCell ref="B10:D10"/>
    <mergeCell ref="B11:D11"/>
    <mergeCell ref="E6:I6"/>
    <mergeCell ref="A38:D38"/>
    <mergeCell ref="A35:A37"/>
    <mergeCell ref="I8:I11"/>
    <mergeCell ref="I13:I18"/>
    <mergeCell ref="A20:D20"/>
    <mergeCell ref="I28:I31"/>
    <mergeCell ref="A12:D12"/>
    <mergeCell ref="A13:A18"/>
    <mergeCell ref="B13:D13"/>
    <mergeCell ref="I35:I37"/>
  </mergeCells>
  <phoneticPr fontId="2" type="noConversion"/>
  <conditionalFormatting sqref="H4:H5">
    <cfRule type="cellIs" dxfId="21" priority="33" operator="greaterThan">
      <formula>$H$59*0.5</formula>
    </cfRule>
  </conditionalFormatting>
  <conditionalFormatting sqref="E54">
    <cfRule type="expression" dxfId="20" priority="6">
      <formula>$E$54&gt;($H$55-$H$54)*5%</formula>
    </cfRule>
  </conditionalFormatting>
  <conditionalFormatting sqref="E57">
    <cfRule type="expression" dxfId="19" priority="4">
      <formula>"&gt;($P$2*15%)"</formula>
    </cfRule>
  </conditionalFormatting>
  <conditionalFormatting sqref="E58">
    <cfRule type="expression" dxfId="18" priority="2">
      <formula>"&gt;($P$2*10%)"</formula>
    </cfRule>
  </conditionalFormatting>
  <dataValidations xWindow="501" yWindow="843" count="18">
    <dataValidation type="decimal" operator="lessThanOrEqual" allowBlank="1" showInputMessage="1" showErrorMessage="1" error="每人每次會議以新臺幣2,500元為上限。" prompt="每人每次會議以新臺幣2,500元為上限" sqref="E12" xr:uid="{00000000-0002-0000-0000-000000000000}">
      <formula1>2500</formula1>
    </dataValidation>
    <dataValidation type="decimal" operator="lessThanOrEqual" allowBlank="1" showInputMessage="1" showErrorMessage="1" error="以業務費5%為上限且不得超過10萬元" prompt="以業務費5%為上限且不得超過10萬元" sqref="E54" xr:uid="{00000000-0002-0000-0000-000001000000}">
      <formula1>100000</formula1>
    </dataValidation>
    <dataValidation type="custom" allowBlank="1" showInputMessage="1" showErrorMessage="1" error="人事費以補(捐)助計畫總經費之50%為上限" sqref="H5" xr:uid="{00000000-0002-0000-0000-000002000000}">
      <formula1>H5&lt;=H59*0.5</formula1>
    </dataValidation>
    <dataValidation type="decimal" operator="lessThanOrEqual" allowBlank="1" showInputMessage="1" showErrorMessage="1" error="最高得不超過3,000元" sqref="E8" xr:uid="{00000000-0002-0000-0000-000003000000}">
      <formula1>3000</formula1>
    </dataValidation>
    <dataValidation allowBlank="1" showInputMessage="1" showErrorMessage="1" prompt="若無此項目，請使用&quot;清除內容&quot;；若左右兩側項目有填入，則請填入使用&quot;0&quot;" sqref="F55:F56" xr:uid="{00000000-0002-0000-0000-000004000000}"/>
    <dataValidation allowBlank="1" showInputMessage="1" showErrorMessage="1" prompt="單位(品項)說明" sqref="C41:D41 C43:D47 B41:B47" xr:uid="{00000000-0002-0000-0000-000005000000}"/>
    <dataValidation type="custom" allowBlank="1" showInputMessage="1" showErrorMessage="1" error="每人次最高100元餐費" sqref="E38" xr:uid="{00000000-0002-0000-0000-000006000000}">
      <formula1>E38&lt;=100</formula1>
    </dataValidation>
    <dataValidation type="decimal" allowBlank="1" showInputMessage="1" showErrorMessage="1" error="每份以50-300元之間為限" prompt="每份以50-300元之間為限" sqref="E28:E31" xr:uid="{00000000-0002-0000-0000-000007000000}">
      <formula1>50</formula1>
      <formula2>300</formula2>
    </dataValidation>
    <dataValidation allowBlank="1" showErrorMessage="1" prompt="若無此項目，請使用&quot;清除內容&quot;；若左右兩側項目有填入，則請填入使用&quot;0&quot;_x000a__x000a_（以固定單價除以預算)" sqref="F19 F57:F58" xr:uid="{00000000-0002-0000-0000-000008000000}"/>
    <dataValidation type="decimal" operator="lessThan" allowBlank="1" showInputMessage="1" showErrorMessage="1" error="沒有資本門，單價需小於1萬元非消耗之物品" sqref="E35:E37" xr:uid="{00000000-0002-0000-0000-000009000000}">
      <formula1>10000</formula1>
    </dataValidation>
    <dataValidation type="decimal" operator="lessThanOrEqual" allowBlank="1" showInputMessage="1" showErrorMessage="1" error="IRB不得超過10萬元" prompt="IRB不得超過10萬元。" sqref="E51" xr:uid="{00000000-0002-0000-0000-00000A000000}">
      <formula1>100000</formula1>
    </dataValidation>
    <dataValidation type="decimal" operator="lessThanOrEqual" allowBlank="1" showInputMessage="1" showErrorMessage="1" error="超過管理費上限" sqref="E57" xr:uid="{00000000-0002-0000-0000-00000B000000}">
      <formula1>P2*15%</formula1>
    </dataValidation>
    <dataValidation type="decimal" allowBlank="1" showInputMessage="1" showErrorMessage="1" error="每人次50元至100元" prompt="每人次50元至100元" sqref="E49" xr:uid="{00000000-0002-0000-0000-00000C000000}">
      <formula1>50</formula1>
      <formula2>100</formula2>
    </dataValidation>
    <dataValidation type="decimal" operator="lessThanOrEqual" allowBlank="1" showInputMessage="1" showErrorMessage="1" error="超過管理費上限" sqref="E58" xr:uid="{00000000-0002-0000-0000-00000D000000}">
      <formula1>P2*10%</formula1>
    </dataValidation>
    <dataValidation type="custom" allowBlank="1" showInputMessage="1" showErrorMessage="1" error="每本需低於1萬元整" sqref="E34" xr:uid="{00000000-0002-0000-0000-00000E000000}">
      <formula1>E34&lt;=10000</formula1>
    </dataValidation>
    <dataValidation type="decimal" allowBlank="1" showInputMessage="1" showErrorMessage="1" error="審查費用須介於1,220元-1,830元/件" prompt="每件以1220元至1830元為限" sqref="E11" xr:uid="{00000000-0002-0000-0000-00000F000000}">
      <formula1>1220</formula1>
      <formula2>1830</formula2>
    </dataValidation>
    <dataValidation type="decimal" allowBlank="1" showInputMessage="1" showErrorMessage="1" error="審查費用須介於300元-380元/千字" prompt="每千字以300元至380元為限" sqref="E9" xr:uid="{00000000-0002-0000-0000-000010000000}">
      <formula1>300</formula1>
      <formula2>380</formula2>
    </dataValidation>
    <dataValidation type="decimal" allowBlank="1" showInputMessage="1" showErrorMessage="1" error="撰稿及翻譯費用須介於1,100元-1,600元/千字" prompt="每千字以1100元至1600元為限" sqref="E7" xr:uid="{00000000-0002-0000-0000-000011000000}">
      <formula1>1100</formula1>
      <formula2>1600</formula2>
    </dataValidation>
  </dataValidations>
  <printOptions horizontalCentered="1" verticalCentered="1"/>
  <pageMargins left="0.23622047244094491" right="0.23622047244094491" top="0.74803149606299213" bottom="0.74803149606299213" header="0.31496062992125984" footer="0.31496062992125984"/>
  <pageSetup paperSize="9" scale="80" pageOrder="overThenDown" orientation="portrait" r:id="rId1"/>
  <headerFooter>
    <oddFooter>第 &amp;P 頁，共 &amp;N 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M1:AG205"/>
  <sheetViews>
    <sheetView view="pageBreakPreview" topLeftCell="M13" zoomScale="62" zoomScaleNormal="62" zoomScaleSheetLayoutView="62" workbookViewId="0">
      <selection activeCell="AB44" sqref="AB44"/>
    </sheetView>
  </sheetViews>
  <sheetFormatPr defaultRowHeight="16.5"/>
  <cols>
    <col min="1" max="12" width="0" style="149" hidden="1" customWidth="1"/>
    <col min="13" max="13" width="16.75" style="149" customWidth="1"/>
    <col min="14" max="14" width="16.25" style="149" customWidth="1"/>
    <col min="15" max="15" width="12.5" style="149" customWidth="1"/>
    <col min="16" max="16" width="12.75" style="149" customWidth="1"/>
    <col min="17" max="17" width="11.75" style="149" customWidth="1"/>
    <col min="18" max="18" width="12.375" style="149" customWidth="1"/>
    <col min="19" max="20" width="12.875" style="149" customWidth="1"/>
    <col min="21" max="23" width="15.125" style="149" customWidth="1"/>
    <col min="24" max="24" width="14" style="149" customWidth="1"/>
    <col min="25" max="25" width="13.375" style="149" customWidth="1"/>
    <col min="26" max="26" width="15" style="149" customWidth="1"/>
    <col min="27" max="27" width="17.25" style="149" customWidth="1"/>
    <col min="28" max="28" width="18.875" style="148" customWidth="1"/>
    <col min="29" max="29" width="16.625" style="148" customWidth="1"/>
    <col min="30" max="30" width="9" style="148"/>
    <col min="31" max="16384" width="9" style="149"/>
  </cols>
  <sheetData>
    <row r="1" spans="13:33" ht="29.25" customHeight="1">
      <c r="M1" s="425" t="s">
        <v>132</v>
      </c>
      <c r="N1" s="426"/>
      <c r="O1" s="426"/>
      <c r="P1" s="426"/>
      <c r="Q1" s="426"/>
      <c r="R1" s="426"/>
      <c r="S1" s="426"/>
      <c r="T1" s="426"/>
      <c r="U1" s="426"/>
      <c r="V1" s="426"/>
      <c r="W1" s="426"/>
      <c r="X1" s="426"/>
      <c r="Y1" s="426"/>
      <c r="Z1" s="426"/>
      <c r="AA1" s="426"/>
      <c r="AB1" s="426"/>
      <c r="AC1" s="427"/>
      <c r="AD1" s="147"/>
      <c r="AE1" s="148"/>
      <c r="AF1" s="148"/>
      <c r="AG1" s="148"/>
    </row>
    <row r="2" spans="13:33" ht="20.25" customHeight="1">
      <c r="M2" s="428" t="s">
        <v>249</v>
      </c>
      <c r="N2" s="429"/>
      <c r="O2" s="429"/>
      <c r="P2" s="429"/>
      <c r="Q2" s="429"/>
      <c r="R2" s="429"/>
      <c r="S2" s="429"/>
      <c r="T2" s="429"/>
      <c r="U2" s="429"/>
      <c r="V2" s="429"/>
      <c r="W2" s="429"/>
      <c r="X2" s="429"/>
      <c r="Y2" s="429"/>
      <c r="Z2" s="429"/>
      <c r="AA2" s="429"/>
      <c r="AB2" s="73" t="s">
        <v>116</v>
      </c>
      <c r="AC2" s="366">
        <v>0.115</v>
      </c>
      <c r="AD2" s="150"/>
    </row>
    <row r="3" spans="13:33" ht="19.5">
      <c r="M3" s="428"/>
      <c r="N3" s="429"/>
      <c r="O3" s="429"/>
      <c r="P3" s="429"/>
      <c r="Q3" s="429"/>
      <c r="R3" s="429"/>
      <c r="S3" s="429"/>
      <c r="T3" s="429"/>
      <c r="U3" s="429"/>
      <c r="V3" s="429"/>
      <c r="W3" s="429"/>
      <c r="X3" s="429"/>
      <c r="Y3" s="429"/>
      <c r="Z3" s="429"/>
      <c r="AA3" s="429"/>
      <c r="AB3" s="74" t="s">
        <v>117</v>
      </c>
      <c r="AC3" s="367">
        <v>0.01</v>
      </c>
      <c r="AD3" s="150"/>
    </row>
    <row r="4" spans="13:33" ht="19.5">
      <c r="M4" s="428"/>
      <c r="N4" s="429"/>
      <c r="O4" s="429"/>
      <c r="P4" s="429"/>
      <c r="Q4" s="429"/>
      <c r="R4" s="429"/>
      <c r="S4" s="429"/>
      <c r="T4" s="429"/>
      <c r="U4" s="429"/>
      <c r="V4" s="429"/>
      <c r="W4" s="429"/>
      <c r="X4" s="429"/>
      <c r="Y4" s="429"/>
      <c r="Z4" s="429"/>
      <c r="AA4" s="429"/>
      <c r="AB4" s="74" t="s">
        <v>118</v>
      </c>
      <c r="AC4" s="368">
        <v>1.5E-3</v>
      </c>
      <c r="AD4" s="150"/>
    </row>
    <row r="5" spans="13:33" ht="19.5">
      <c r="M5" s="428"/>
      <c r="N5" s="429"/>
      <c r="O5" s="429"/>
      <c r="P5" s="429"/>
      <c r="Q5" s="429"/>
      <c r="R5" s="429"/>
      <c r="S5" s="429"/>
      <c r="T5" s="429"/>
      <c r="U5" s="429"/>
      <c r="V5" s="429"/>
      <c r="W5" s="429"/>
      <c r="X5" s="429"/>
      <c r="Y5" s="429"/>
      <c r="Z5" s="429"/>
      <c r="AA5" s="429"/>
      <c r="AB5" s="74" t="s">
        <v>119</v>
      </c>
      <c r="AC5" s="367">
        <v>0.2</v>
      </c>
      <c r="AD5" s="150"/>
    </row>
    <row r="6" spans="13:33" ht="19.5">
      <c r="M6" s="428"/>
      <c r="N6" s="429"/>
      <c r="O6" s="429"/>
      <c r="P6" s="429"/>
      <c r="Q6" s="429"/>
      <c r="R6" s="429"/>
      <c r="S6" s="429"/>
      <c r="T6" s="429"/>
      <c r="U6" s="429"/>
      <c r="V6" s="429"/>
      <c r="W6" s="429"/>
      <c r="X6" s="429"/>
      <c r="Y6" s="429"/>
      <c r="Z6" s="429"/>
      <c r="AA6" s="429"/>
      <c r="AB6" s="74" t="s">
        <v>120</v>
      </c>
      <c r="AC6" s="367">
        <v>0.7</v>
      </c>
      <c r="AD6" s="150"/>
    </row>
    <row r="7" spans="13:33" ht="19.5">
      <c r="M7" s="428"/>
      <c r="N7" s="429"/>
      <c r="O7" s="429"/>
      <c r="P7" s="429"/>
      <c r="Q7" s="429"/>
      <c r="R7" s="429"/>
      <c r="S7" s="429"/>
      <c r="T7" s="429"/>
      <c r="U7" s="429"/>
      <c r="V7" s="429"/>
      <c r="W7" s="429"/>
      <c r="X7" s="429"/>
      <c r="Y7" s="429"/>
      <c r="Z7" s="429"/>
      <c r="AA7" s="429"/>
      <c r="AB7" s="74" t="s">
        <v>100</v>
      </c>
      <c r="AC7" s="369">
        <v>2.5000000000000001E-4</v>
      </c>
      <c r="AD7" s="150"/>
    </row>
    <row r="8" spans="13:33" ht="16.5" customHeight="1">
      <c r="M8" s="428"/>
      <c r="N8" s="429"/>
      <c r="O8" s="429"/>
      <c r="P8" s="429"/>
      <c r="Q8" s="429"/>
      <c r="R8" s="429"/>
      <c r="S8" s="429"/>
      <c r="T8" s="429"/>
      <c r="U8" s="429"/>
      <c r="V8" s="429"/>
      <c r="W8" s="429"/>
      <c r="X8" s="429"/>
      <c r="Y8" s="429"/>
      <c r="Z8" s="429"/>
      <c r="AA8" s="429"/>
      <c r="AB8" s="362"/>
      <c r="AC8" s="363"/>
      <c r="AD8" s="150"/>
    </row>
    <row r="9" spans="13:33" ht="17.45" customHeight="1" thickBot="1">
      <c r="M9" s="430"/>
      <c r="N9" s="431"/>
      <c r="O9" s="431"/>
      <c r="P9" s="431"/>
      <c r="Q9" s="431"/>
      <c r="R9" s="431"/>
      <c r="S9" s="431"/>
      <c r="T9" s="431"/>
      <c r="U9" s="431"/>
      <c r="V9" s="431"/>
      <c r="W9" s="431"/>
      <c r="X9" s="431"/>
      <c r="Y9" s="431"/>
      <c r="Z9" s="431"/>
      <c r="AA9" s="431"/>
      <c r="AB9" s="364"/>
      <c r="AC9" s="365"/>
      <c r="AD9" s="150"/>
    </row>
    <row r="10" spans="13:33" ht="18" thickTop="1" thickBot="1">
      <c r="R10" s="151"/>
      <c r="S10" s="151"/>
      <c r="T10" s="151"/>
      <c r="U10" s="151"/>
      <c r="V10" s="151"/>
      <c r="W10" s="151"/>
      <c r="X10" s="151"/>
      <c r="Y10" s="151"/>
      <c r="Z10" s="151"/>
      <c r="AA10" s="151"/>
      <c r="AB10" s="152"/>
      <c r="AC10" s="152"/>
      <c r="AD10" s="152"/>
    </row>
    <row r="11" spans="13:33" ht="33.75" customHeight="1" thickBot="1">
      <c r="M11" s="420" t="s">
        <v>199</v>
      </c>
      <c r="N11" s="421"/>
      <c r="O11" s="218">
        <f>SUM(AA24:AA29,AA33:AA35)</f>
        <v>0</v>
      </c>
      <c r="P11" s="216" t="s">
        <v>175</v>
      </c>
      <c r="Q11" s="422">
        <f>AA19+AA24+AA25+AA26+AA27+AA28+AA29+AA33+AA34+AA35</f>
        <v>0</v>
      </c>
      <c r="R11" s="423"/>
      <c r="S11" s="154"/>
      <c r="T11" s="154"/>
      <c r="U11" s="154"/>
      <c r="V11" s="154"/>
      <c r="W11" s="154"/>
      <c r="X11" s="154"/>
      <c r="Y11" s="154"/>
      <c r="Z11" s="154"/>
      <c r="AA11" s="154"/>
      <c r="AB11" s="155"/>
      <c r="AC11" s="155"/>
      <c r="AD11" s="155"/>
      <c r="AE11" s="153"/>
      <c r="AF11" s="153"/>
    </row>
    <row r="12" spans="13:33" ht="19.5">
      <c r="M12" s="153"/>
      <c r="N12" s="153"/>
      <c r="O12" s="153"/>
      <c r="P12" s="153"/>
      <c r="Q12" s="153"/>
      <c r="R12" s="153"/>
      <c r="S12" s="153"/>
      <c r="T12" s="153"/>
      <c r="U12" s="153"/>
      <c r="V12" s="153"/>
      <c r="W12" s="153"/>
      <c r="X12" s="153"/>
      <c r="Y12" s="153"/>
      <c r="Z12" s="153"/>
      <c r="AA12" s="153"/>
      <c r="AB12" s="156"/>
      <c r="AC12" s="156"/>
      <c r="AD12" s="156"/>
      <c r="AE12" s="153"/>
      <c r="AF12" s="153"/>
    </row>
    <row r="13" spans="13:33" ht="19.5">
      <c r="M13" s="163" t="s">
        <v>133</v>
      </c>
      <c r="N13" s="153"/>
      <c r="O13" s="153"/>
      <c r="P13" s="153"/>
      <c r="Q13" s="153"/>
      <c r="R13" s="153"/>
      <c r="S13" s="153"/>
      <c r="T13" s="153"/>
      <c r="U13" s="153"/>
      <c r="V13" s="153"/>
      <c r="W13" s="153"/>
      <c r="X13" s="153"/>
      <c r="Y13" s="153"/>
      <c r="Z13" s="153"/>
      <c r="AA13" s="153"/>
      <c r="AB13" s="156"/>
      <c r="AC13" s="156"/>
      <c r="AD13" s="156"/>
      <c r="AE13" s="153"/>
      <c r="AF13" s="153"/>
    </row>
    <row r="14" spans="13:33" ht="20.25" thickBot="1">
      <c r="M14" s="164" t="s">
        <v>134</v>
      </c>
      <c r="N14" s="164" t="s">
        <v>135</v>
      </c>
      <c r="O14" s="164" t="s">
        <v>136</v>
      </c>
      <c r="P14" s="164" t="s">
        <v>134</v>
      </c>
      <c r="Q14" s="153"/>
      <c r="R14" s="153"/>
      <c r="S14" s="153"/>
      <c r="T14" s="153"/>
      <c r="U14" s="153"/>
      <c r="V14" s="153"/>
      <c r="W14" s="153"/>
      <c r="X14" s="153"/>
      <c r="Y14" s="153"/>
      <c r="Z14" s="153"/>
      <c r="AA14" s="153"/>
      <c r="AB14" s="156"/>
      <c r="AC14" s="156"/>
      <c r="AD14" s="156"/>
      <c r="AE14" s="153"/>
      <c r="AF14" s="153"/>
    </row>
    <row r="15" spans="13:33" ht="20.25" thickTop="1">
      <c r="M15" s="93"/>
      <c r="N15" s="173"/>
      <c r="O15" s="95"/>
      <c r="P15" s="78">
        <f>ROUNDUP(M15*N15*O15,0)</f>
        <v>0</v>
      </c>
      <c r="Q15" s="153"/>
      <c r="R15" s="153"/>
      <c r="S15" s="153"/>
      <c r="T15" s="153"/>
      <c r="U15" s="153"/>
      <c r="V15" s="153"/>
      <c r="W15" s="153"/>
      <c r="X15" s="153"/>
      <c r="Y15" s="153"/>
      <c r="Z15" s="153"/>
      <c r="AA15" s="153"/>
      <c r="AB15" s="156"/>
      <c r="AC15" s="156"/>
      <c r="AD15" s="156"/>
      <c r="AE15" s="153"/>
      <c r="AF15" s="153"/>
    </row>
    <row r="16" spans="13:33" ht="19.5">
      <c r="M16" s="153"/>
      <c r="N16" s="153"/>
      <c r="O16" s="153"/>
      <c r="P16" s="153"/>
      <c r="Q16" s="153"/>
      <c r="R16" s="153"/>
      <c r="S16" s="153"/>
      <c r="T16" s="153"/>
      <c r="U16" s="153"/>
      <c r="V16" s="153"/>
      <c r="W16" s="153"/>
      <c r="X16" s="153"/>
      <c r="Y16" s="153"/>
      <c r="Z16" s="153"/>
      <c r="AA16" s="153"/>
      <c r="AB16" s="156"/>
      <c r="AC16" s="156"/>
      <c r="AD16" s="156"/>
      <c r="AE16" s="153"/>
      <c r="AF16" s="153"/>
    </row>
    <row r="17" spans="13:33" ht="19.5">
      <c r="M17" s="163" t="s">
        <v>204</v>
      </c>
      <c r="N17" s="153"/>
      <c r="O17" s="153"/>
      <c r="P17" s="153"/>
      <c r="Q17" s="153"/>
      <c r="R17" s="153"/>
      <c r="S17" s="153"/>
      <c r="T17" s="153"/>
      <c r="U17" s="153"/>
      <c r="V17" s="153"/>
      <c r="W17" s="153"/>
      <c r="X17" s="153"/>
      <c r="Y17" s="153"/>
      <c r="Z17" s="153"/>
      <c r="AA17" s="153"/>
      <c r="AB17" s="156"/>
      <c r="AC17" s="156"/>
      <c r="AD17" s="156"/>
      <c r="AE17" s="153"/>
      <c r="AF17" s="153"/>
    </row>
    <row r="18" spans="13:33" ht="20.25" thickBot="1">
      <c r="M18" s="164" t="s">
        <v>134</v>
      </c>
      <c r="N18" s="164" t="s">
        <v>135</v>
      </c>
      <c r="O18" s="164" t="s">
        <v>136</v>
      </c>
      <c r="P18" s="164" t="s">
        <v>134</v>
      </c>
      <c r="Q18" s="153"/>
      <c r="R18" s="153"/>
      <c r="S18" s="153"/>
      <c r="T18" s="153"/>
      <c r="U18" s="153"/>
      <c r="V18" s="153"/>
      <c r="W18" s="153"/>
      <c r="X18" s="153"/>
      <c r="Y18" s="153"/>
      <c r="Z18" s="153"/>
      <c r="AA18" s="156"/>
      <c r="AB18" s="156"/>
      <c r="AC18" s="156"/>
      <c r="AD18" s="153"/>
      <c r="AE18" s="153"/>
    </row>
    <row r="19" spans="13:33" ht="21" thickTop="1" thickBot="1">
      <c r="M19" s="93"/>
      <c r="N19" s="173"/>
      <c r="O19" s="95"/>
      <c r="P19" s="78">
        <f>ROUNDUP(M19*N19*O19,0)</f>
        <v>0</v>
      </c>
      <c r="Q19" s="153"/>
      <c r="R19" s="153"/>
      <c r="S19" s="153"/>
      <c r="T19" s="153"/>
      <c r="U19" s="153"/>
      <c r="V19" s="153"/>
      <c r="W19" s="153"/>
      <c r="X19" s="153"/>
      <c r="Y19" s="153"/>
      <c r="Z19" s="166" t="s">
        <v>144</v>
      </c>
      <c r="AA19" s="105">
        <f>$P$15+$P$19+$P$20</f>
        <v>0</v>
      </c>
      <c r="AB19" s="156"/>
      <c r="AC19" s="156"/>
      <c r="AD19" s="153"/>
      <c r="AE19" s="153"/>
    </row>
    <row r="20" spans="13:33" ht="20.25" thickBot="1">
      <c r="M20" s="94"/>
      <c r="N20" s="174"/>
      <c r="O20" s="96"/>
      <c r="P20" s="75">
        <f>ROUNDUP(M20*N20*O20,0)</f>
        <v>0</v>
      </c>
      <c r="Q20" s="153"/>
      <c r="R20" s="153"/>
      <c r="S20" s="153"/>
      <c r="T20" s="153"/>
      <c r="U20" s="153"/>
      <c r="V20" s="153"/>
      <c r="W20" s="153"/>
      <c r="X20" s="153"/>
      <c r="Y20" s="153"/>
      <c r="Z20" s="167" t="s">
        <v>145</v>
      </c>
      <c r="AA20" s="82">
        <f>$O$15+$O$19+$O$20</f>
        <v>0</v>
      </c>
      <c r="AB20" s="156"/>
      <c r="AC20" s="156"/>
      <c r="AD20" s="153"/>
      <c r="AE20" s="153"/>
    </row>
    <row r="21" spans="13:33" ht="19.5">
      <c r="M21" s="153"/>
      <c r="N21" s="153"/>
      <c r="O21" s="153"/>
      <c r="P21" s="153"/>
      <c r="Q21" s="153"/>
      <c r="R21" s="153"/>
      <c r="S21" s="153"/>
      <c r="T21" s="153"/>
      <c r="U21" s="153"/>
      <c r="V21" s="291"/>
      <c r="W21" s="153"/>
      <c r="X21" s="153"/>
      <c r="Y21" s="153"/>
      <c r="AB21" s="156"/>
      <c r="AC21" s="156"/>
      <c r="AD21" s="156"/>
      <c r="AE21" s="153"/>
      <c r="AF21" s="153"/>
    </row>
    <row r="22" spans="13:33" ht="19.5">
      <c r="M22" s="163" t="s">
        <v>205</v>
      </c>
      <c r="N22" s="153"/>
      <c r="O22" s="153"/>
      <c r="P22" s="153"/>
      <c r="Q22" s="153"/>
      <c r="R22" s="153"/>
      <c r="S22" s="153"/>
      <c r="T22" s="153"/>
      <c r="U22" s="153"/>
      <c r="V22" s="153"/>
      <c r="W22" s="153"/>
      <c r="X22" s="153"/>
      <c r="Y22" s="153"/>
      <c r="Z22" s="154"/>
      <c r="AA22" s="154"/>
      <c r="AB22" s="155"/>
      <c r="AC22" s="155"/>
      <c r="AD22" s="155"/>
      <c r="AE22" s="156"/>
      <c r="AF22" s="156"/>
    </row>
    <row r="23" spans="13:33" ht="39.75" thickBot="1">
      <c r="M23" s="164" t="s">
        <v>134</v>
      </c>
      <c r="N23" s="164" t="s">
        <v>135</v>
      </c>
      <c r="O23" s="165" t="s">
        <v>137</v>
      </c>
      <c r="P23" s="164" t="s">
        <v>138</v>
      </c>
      <c r="Q23" s="165" t="s">
        <v>146</v>
      </c>
      <c r="R23" s="165" t="s">
        <v>139</v>
      </c>
      <c r="S23" s="165" t="s">
        <v>140</v>
      </c>
      <c r="T23" s="165" t="s">
        <v>197</v>
      </c>
      <c r="U23" s="164" t="s">
        <v>141</v>
      </c>
      <c r="V23" s="164" t="s">
        <v>142</v>
      </c>
      <c r="W23" s="165" t="s">
        <v>147</v>
      </c>
      <c r="X23" s="165" t="s">
        <v>148</v>
      </c>
      <c r="Y23" s="165" t="s">
        <v>149</v>
      </c>
      <c r="Z23" s="164" t="s">
        <v>136</v>
      </c>
      <c r="AA23" s="164" t="s">
        <v>143</v>
      </c>
      <c r="AB23" s="158"/>
      <c r="AC23" s="159"/>
      <c r="AD23" s="155"/>
      <c r="AE23" s="155"/>
      <c r="AF23" s="155"/>
      <c r="AG23" s="152"/>
    </row>
    <row r="24" spans="13:33" ht="20.25" thickTop="1">
      <c r="M24" s="93"/>
      <c r="N24" s="173"/>
      <c r="O24" s="95"/>
      <c r="P24" s="78">
        <f t="shared" ref="P24:P29" si="0">ROUND(M24*1.5*O24/12,0)</f>
        <v>0</v>
      </c>
      <c r="Q24" s="79" t="str">
        <f>IF(M24&gt;級距表!$O$7,級距表!$O$7,IF(M24="","",VLOOKUP(MATCH(M24,級距表!$O:$O,-1)-1,級距表!$N:$Q,2,0)))</f>
        <v/>
      </c>
      <c r="R24" s="79" t="str">
        <f>IF(M24&gt;級距表!$J$2,級距表!$J$2,IF(M24="","",VLOOKUP(MATCH(M24,級距表!$J:$J,-1)-1,級距表!$I:$J,2,0)))</f>
        <v/>
      </c>
      <c r="S24" s="79" t="str">
        <f>IF(M24&gt;級距表!$O$7,級距表!$T$2,IF(M24="","",VLOOKUP(MATCH(M24,級距表!$T:$T,-1)-1,級距表!$S:$V,2,0)))</f>
        <v/>
      </c>
      <c r="T24" s="263" t="str">
        <f>IF(M24&gt;級距表!$Y$2,級距表!$Y$2,IF(M24="","",VLOOKUP(MATCH(M24,級距表!$Y:$Y,-1)-1,級距表!$X:$Y,2,0)))</f>
        <v/>
      </c>
      <c r="U24" s="79">
        <f>IF(M24="",0,VLOOKUP(Q24,級距表!$A:$G,5,0))</f>
        <v>0</v>
      </c>
      <c r="V24" s="79">
        <f>IF(M24="",0,VLOOKUP(S24,級距表!$A:$G,7,0))</f>
        <v>0</v>
      </c>
      <c r="W24" s="80">
        <f>IF(M24="",0,VLOOKUP(R24,級距表!$A:$G,3,0))</f>
        <v>0</v>
      </c>
      <c r="X24" s="263">
        <f>IF(M24="",0, ROUND($T$24*$AC$4,0))</f>
        <v>0</v>
      </c>
      <c r="Y24" s="370">
        <f>IF(M24="",0,ROUND($AC$7*$R$24,0))</f>
        <v>0</v>
      </c>
      <c r="Z24" s="97"/>
      <c r="AA24" s="106">
        <f>IF(M24="",0,ROUNDUP(M24*N24*Z24,0)+ROUNDUP(P24*Z24,0)+ROUNDUP(U24*ROUNDUP(N24,0)*Z24,0)+ROUNDUP(V24*N24*Z24,0)+ROUNDUP(W24*N24*Z24,0)+ROUNDUP(X24*N24*Z24, 0)+ROUNDUP(Y24*N24*Z24,0))</f>
        <v>0</v>
      </c>
      <c r="AB24" s="81"/>
      <c r="AC24" s="157"/>
      <c r="AD24" s="157"/>
      <c r="AE24" s="157"/>
      <c r="AF24" s="157"/>
      <c r="AG24" s="152"/>
    </row>
    <row r="25" spans="13:33" ht="19.5">
      <c r="M25" s="94"/>
      <c r="N25" s="174"/>
      <c r="O25" s="96"/>
      <c r="P25" s="75">
        <f t="shared" si="0"/>
        <v>0</v>
      </c>
      <c r="Q25" s="76" t="str">
        <f>IF(M25&gt;級距表!$O$7,級距表!$O$7,IF(M25="","",VLOOKUP(MATCH(M25,級距表!$O:$O,-1)-1,級距表!$N:$Q,2,0)))</f>
        <v/>
      </c>
      <c r="R25" s="76" t="str">
        <f>IF(M25&gt;級距表!$J$2,級距表!$J$2,IF(M25="","",VLOOKUP(MATCH(M25,級距表!$J:$J,-1)-1,級距表!$I:$J,2,0)))</f>
        <v/>
      </c>
      <c r="S25" s="76" t="str">
        <f>IF(M25&gt;級距表!$O$7,級距表!$T$2,IF(M25="","",VLOOKUP(MATCH(M25,級距表!$T:$T,-1)-1,級距表!$S:$V,2,0)))</f>
        <v/>
      </c>
      <c r="T25" s="76" t="str">
        <f>IF(M25&gt;級距表!$Y$2,級距表!$Y$2,IF(M25="","",VLOOKUP(MATCH(M25,級距表!$Y:$Y,-1)-1,級距表!$X:$Y,2,0)))</f>
        <v/>
      </c>
      <c r="U25" s="76">
        <f>IF(M25="",0,VLOOKUP(Q25,級距表!$A:$G,5,0))</f>
        <v>0</v>
      </c>
      <c r="V25" s="76">
        <f>IF(M25="",0,VLOOKUP(S25,級距表!$A:$G,7,0))</f>
        <v>0</v>
      </c>
      <c r="W25" s="77">
        <f>IF(M25="",0,VLOOKUP(R25,級距表!$A:$G,3,0))</f>
        <v>0</v>
      </c>
      <c r="X25" s="76">
        <f>IF(M25="",0, ROUND($T$25*$AC$4,0))</f>
        <v>0</v>
      </c>
      <c r="Y25" s="98">
        <f>IF(M25="",0,ROUND($AC$7*$R$25,0))</f>
        <v>0</v>
      </c>
      <c r="Z25" s="98"/>
      <c r="AA25" s="104">
        <f t="shared" ref="AA25:AA29" si="1">IF(M25="",0,ROUNDUP(M25*N25*Z25,0)+ROUNDUP(P25*Z25,0)+ROUNDUP(U25*ROUNDUP(N25,0)*Z25,0)+ROUNDUP(V25*N25*Z25,0)+ROUNDUP(W25*N25*Z25,0)+ROUNDUP(X25*N25*Z25, 0)+ROUNDUP(Y25*N25*Z25,0))</f>
        <v>0</v>
      </c>
      <c r="AB25" s="81"/>
      <c r="AC25" s="157"/>
      <c r="AD25" s="157"/>
      <c r="AE25" s="157"/>
      <c r="AF25" s="157"/>
      <c r="AG25" s="152"/>
    </row>
    <row r="26" spans="13:33" ht="19.5">
      <c r="M26" s="94"/>
      <c r="N26" s="174"/>
      <c r="O26" s="96"/>
      <c r="P26" s="75">
        <f t="shared" si="0"/>
        <v>0</v>
      </c>
      <c r="Q26" s="76" t="str">
        <f>IF(M26&gt;級距表!$O$7,級距表!$O$7,IF(M26="","",VLOOKUP(MATCH(M26,級距表!$O:$O,-1)-1,級距表!$N:$Q,2,0)))</f>
        <v/>
      </c>
      <c r="R26" s="76" t="str">
        <f>IF(M26&gt;級距表!$J$2,級距表!$J$2,IF(M26="","",VLOOKUP(MATCH(M26,級距表!$J:$J,-1)-1,級距表!$I:$J,2,0)))</f>
        <v/>
      </c>
      <c r="S26" s="76" t="str">
        <f>IF(M26&gt;級距表!$O$7,級距表!$T$2,IF(M26="","",VLOOKUP(MATCH(M26,級距表!$T:$T,-1)-1,級距表!$S:$V,2,0)))</f>
        <v/>
      </c>
      <c r="T26" s="76" t="str">
        <f>IF(M26&gt;級距表!$Y$2,級距表!$Y$2,IF(M26="","",VLOOKUP(MATCH(M26,級距表!$Y:$Y,-1)-1,級距表!$X:$Y,2,0)))</f>
        <v/>
      </c>
      <c r="U26" s="76">
        <f>IF(M26="",0,VLOOKUP(Q26,級距表!$A:$G,5,0))</f>
        <v>0</v>
      </c>
      <c r="V26" s="76">
        <f>IF(M26="",0,VLOOKUP(S26,級距表!$A:$G,7,0))</f>
        <v>0</v>
      </c>
      <c r="W26" s="77">
        <f>IF(M26="",0,VLOOKUP(R26,級距表!$A:$G,3,0))</f>
        <v>0</v>
      </c>
      <c r="X26" s="76">
        <f>IF(M26="",0, ROUND($T$26*$AC$4,0))</f>
        <v>0</v>
      </c>
      <c r="Y26" s="98">
        <f>IF(M26="",0,ROUND($AC$7*$R$26,0))</f>
        <v>0</v>
      </c>
      <c r="Z26" s="98"/>
      <c r="AA26" s="104">
        <f>IF(M26="",0,ROUNDUP(M26*N26*Z26,0)+ROUNDUP(P26*Z26,0)+ROUNDUP(U26*ROUNDUP(N26,0)*Z26,0)+ROUNDUP(V26*N26*Z26,0)+ROUNDUP(W26*N26*Z26,0)+ROUNDUP(X26*N26*Z26, 0)+ROUNDUP(Y26*N26*Z26,0))</f>
        <v>0</v>
      </c>
      <c r="AB26" s="81"/>
      <c r="AC26" s="157"/>
      <c r="AD26" s="157"/>
      <c r="AE26" s="157"/>
      <c r="AF26" s="157"/>
      <c r="AG26" s="152"/>
    </row>
    <row r="27" spans="13:33" ht="19.5">
      <c r="M27" s="94"/>
      <c r="N27" s="174"/>
      <c r="O27" s="96"/>
      <c r="P27" s="75">
        <f t="shared" si="0"/>
        <v>0</v>
      </c>
      <c r="Q27" s="76" t="str">
        <f>IF(M27&gt;級距表!$O$7,級距表!$O$7,IF(M27="","",VLOOKUP(MATCH(M27,級距表!$O:$O,-1)-1,級距表!$N:$Q,2,0)))</f>
        <v/>
      </c>
      <c r="R27" s="76" t="str">
        <f>IF(M27&gt;級距表!$J$2,級距表!$J$2,IF(M27="","",VLOOKUP(MATCH(M27,級距表!$J:$J,-1)-1,級距表!$I:$J,2,0)))</f>
        <v/>
      </c>
      <c r="S27" s="76" t="str">
        <f>IF(M27&gt;級距表!$O$7,級距表!$T$2,IF(M27="","",VLOOKUP(MATCH(M27,級距表!$T:$T,-1)-1,級距表!$S:$V,2,0)))</f>
        <v/>
      </c>
      <c r="T27" s="76" t="str">
        <f>IF(M27&gt;級距表!$Y$2,級距表!$Y$2,IF(M27="","",VLOOKUP(MATCH(M27,級距表!$Y:$Y,-1)-1,級距表!$X:$Y,2,0)))</f>
        <v/>
      </c>
      <c r="U27" s="76">
        <f>IF(M27="",0,VLOOKUP(Q27,級距表!$A:$G,5,0))</f>
        <v>0</v>
      </c>
      <c r="V27" s="76">
        <f>IF(M27="",0,VLOOKUP(S27,級距表!$A:$G,7,0))</f>
        <v>0</v>
      </c>
      <c r="W27" s="77">
        <f>IF(M27="",0,VLOOKUP(R27,級距表!$A:$G,3,0))</f>
        <v>0</v>
      </c>
      <c r="X27" s="76">
        <f>IF(M27="",0, ROUND($T$27*$AC$4,0))</f>
        <v>0</v>
      </c>
      <c r="Y27" s="98">
        <f>IF(M27="",0,ROUND($AC$7*$R$27,0))</f>
        <v>0</v>
      </c>
      <c r="Z27" s="98"/>
      <c r="AA27" s="104">
        <f t="shared" si="1"/>
        <v>0</v>
      </c>
      <c r="AB27" s="81"/>
      <c r="AC27" s="157"/>
      <c r="AD27" s="157"/>
      <c r="AE27" s="157"/>
      <c r="AF27" s="157"/>
      <c r="AG27" s="152"/>
    </row>
    <row r="28" spans="13:33" ht="19.5">
      <c r="M28" s="94"/>
      <c r="N28" s="174"/>
      <c r="O28" s="96"/>
      <c r="P28" s="75">
        <f t="shared" si="0"/>
        <v>0</v>
      </c>
      <c r="Q28" s="76" t="str">
        <f>IF(M28&gt;級距表!$O$7,級距表!$O$7,IF(M28="","",VLOOKUP(MATCH(M28,級距表!$O:$O,-1)-1,級距表!$N:$Q,2,0)))</f>
        <v/>
      </c>
      <c r="R28" s="76" t="str">
        <f>IF(M28&gt;級距表!$J$2,級距表!$J$2,IF(M28="","",VLOOKUP(MATCH(M28,級距表!$J:$J,-1)-1,級距表!$I:$J,2,0)))</f>
        <v/>
      </c>
      <c r="S28" s="76" t="str">
        <f>IF(M28&gt;級距表!$O$7,級距表!$T$2,IF(M28="","",VLOOKUP(MATCH(M28,級距表!$T:$T,-1)-1,級距表!$S:$V,2,0)))</f>
        <v/>
      </c>
      <c r="T28" s="76" t="str">
        <f>IF(M28&gt;級距表!$Y$2,級距表!$Y$2,IF(M28="","",VLOOKUP(MATCH(M28,級距表!$Y:$Y,-1)-1,級距表!$X:$Y,2,0)))</f>
        <v/>
      </c>
      <c r="U28" s="76">
        <f>IF(M28="",0,VLOOKUP(Q28,級距表!$A:$G,5,0))</f>
        <v>0</v>
      </c>
      <c r="V28" s="76">
        <f>IF(M28="",0,VLOOKUP(S28,級距表!$A:$G,7,0))</f>
        <v>0</v>
      </c>
      <c r="W28" s="77">
        <f>IF(M28="",0,VLOOKUP(R28,級距表!$A:$G,3,0))</f>
        <v>0</v>
      </c>
      <c r="X28" s="76">
        <f>IF(M28="",0, ROUND($T$28*$AC$4,0))</f>
        <v>0</v>
      </c>
      <c r="Y28" s="98">
        <f>IF(M28="",0,ROUND($AC$7*$R$28,0))</f>
        <v>0</v>
      </c>
      <c r="Z28" s="98"/>
      <c r="AA28" s="104">
        <f t="shared" si="1"/>
        <v>0</v>
      </c>
      <c r="AB28" s="81"/>
      <c r="AC28" s="157"/>
      <c r="AD28" s="157"/>
      <c r="AE28" s="157"/>
      <c r="AF28" s="157"/>
      <c r="AG28" s="152"/>
    </row>
    <row r="29" spans="13:33" ht="19.5">
      <c r="M29" s="94"/>
      <c r="N29" s="174"/>
      <c r="O29" s="96"/>
      <c r="P29" s="75">
        <f t="shared" si="0"/>
        <v>0</v>
      </c>
      <c r="Q29" s="76" t="str">
        <f>IF(M29&gt;級距表!$O$7,級距表!$O$7,IF(M29="","",VLOOKUP(MATCH(M29,級距表!$O:$O,-1)-1,級距表!$N:$Q,2,0)))</f>
        <v/>
      </c>
      <c r="R29" s="76" t="str">
        <f>IF(M29&gt;級距表!$J$2,級距表!$J$2,IF(M29="","",VLOOKUP(MATCH(M29,級距表!$J:$J,-1)-1,級距表!$I:$J,2,0)))</f>
        <v/>
      </c>
      <c r="S29" s="76" t="str">
        <f>IF(M29&gt;級距表!$O$7,級距表!$T$2,IF(M29="","",VLOOKUP(MATCH(M29,級距表!$T:$T,-1)-1,級距表!$S:$V,2,0)))</f>
        <v/>
      </c>
      <c r="T29" s="76" t="str">
        <f>IF(M29&gt;級距表!$Y$2,級距表!$Y$2,IF(M29="","",VLOOKUP(MATCH(M29,級距表!$Y:$Y,-1)-1,級距表!$X:$Y,2,0)))</f>
        <v/>
      </c>
      <c r="U29" s="76">
        <f>IF(M29="",0,VLOOKUP(Q29,級距表!$A:$G,5,0))</f>
        <v>0</v>
      </c>
      <c r="V29" s="76">
        <f>IF(M29="",0,VLOOKUP(S29,級距表!$A:$G,7,0))</f>
        <v>0</v>
      </c>
      <c r="W29" s="77">
        <f>IF(M29="",0,VLOOKUP(R29,級距表!$A:$G,3,0))</f>
        <v>0</v>
      </c>
      <c r="X29" s="76">
        <f>IF(M29="",0, ROUND($T$29*$AC$4,0))</f>
        <v>0</v>
      </c>
      <c r="Y29" s="98">
        <f>IF(M29="",0,ROUND($AC$7*$R$29,0))</f>
        <v>0</v>
      </c>
      <c r="Z29" s="98"/>
      <c r="AA29" s="104">
        <f t="shared" si="1"/>
        <v>0</v>
      </c>
      <c r="AB29" s="81"/>
      <c r="AC29" s="157"/>
      <c r="AD29" s="157"/>
      <c r="AE29" s="157"/>
      <c r="AF29" s="157"/>
      <c r="AG29" s="152"/>
    </row>
    <row r="30" spans="13:33" ht="19.5">
      <c r="M30" s="153"/>
      <c r="N30" s="153"/>
      <c r="O30" s="153"/>
      <c r="P30" s="153"/>
      <c r="Q30" s="153"/>
      <c r="R30" s="153"/>
      <c r="S30" s="153"/>
      <c r="T30" s="153"/>
      <c r="U30" s="153"/>
      <c r="V30" s="153"/>
      <c r="W30" s="153"/>
      <c r="X30" s="153"/>
      <c r="Y30" s="153"/>
      <c r="Z30" s="153"/>
      <c r="AA30" s="153"/>
      <c r="AB30" s="155"/>
      <c r="AC30" s="155"/>
      <c r="AD30" s="155"/>
      <c r="AE30" s="155"/>
      <c r="AF30" s="155"/>
      <c r="AG30" s="152"/>
    </row>
    <row r="31" spans="13:33" ht="19.5">
      <c r="M31" s="163" t="s">
        <v>206</v>
      </c>
      <c r="N31" s="153"/>
      <c r="O31" s="153"/>
      <c r="P31" s="153"/>
      <c r="Q31" s="153"/>
      <c r="R31" s="153"/>
      <c r="S31" s="153"/>
      <c r="T31" s="153"/>
      <c r="U31" s="153"/>
      <c r="V31" s="153"/>
      <c r="W31" s="153"/>
      <c r="X31" s="153"/>
      <c r="Y31" s="153"/>
      <c r="Z31" s="153"/>
      <c r="AA31" s="153"/>
      <c r="AB31" s="156"/>
      <c r="AC31" s="156"/>
      <c r="AD31" s="156"/>
      <c r="AE31" s="156"/>
      <c r="AF31" s="156"/>
    </row>
    <row r="32" spans="13:33" ht="39.75" thickBot="1">
      <c r="M32" s="164" t="s">
        <v>134</v>
      </c>
      <c r="N32" s="164" t="s">
        <v>135</v>
      </c>
      <c r="O32" s="165" t="s">
        <v>137</v>
      </c>
      <c r="P32" s="164" t="s">
        <v>138</v>
      </c>
      <c r="Q32" s="165" t="s">
        <v>146</v>
      </c>
      <c r="R32" s="165" t="s">
        <v>139</v>
      </c>
      <c r="S32" s="165" t="s">
        <v>140</v>
      </c>
      <c r="T32" s="165" t="s">
        <v>197</v>
      </c>
      <c r="U32" s="164" t="s">
        <v>141</v>
      </c>
      <c r="V32" s="164" t="s">
        <v>142</v>
      </c>
      <c r="W32" s="165" t="s">
        <v>147</v>
      </c>
      <c r="X32" s="165" t="s">
        <v>148</v>
      </c>
      <c r="Y32" s="165" t="s">
        <v>149</v>
      </c>
      <c r="Z32" s="164" t="s">
        <v>136</v>
      </c>
      <c r="AA32" s="168" t="s">
        <v>143</v>
      </c>
      <c r="AB32" s="219">
        <f>ROUNDUP(M33*N33*Z33,0)+ROUNDUP(P33*Z33,0)+ROUNDUP(M34*N34*Z34,0)+ROUNDUP(P34*Z34,0)+ROUNDUP(M35*N35*Z35,0)+ROUNDUP(P35*Z35, 0)</f>
        <v>0</v>
      </c>
      <c r="AC32" s="155"/>
      <c r="AD32" s="155"/>
      <c r="AE32" s="155"/>
      <c r="AF32" s="155"/>
      <c r="AG32" s="151"/>
    </row>
    <row r="33" spans="13:33" ht="20.25" thickTop="1">
      <c r="M33" s="93"/>
      <c r="N33" s="173"/>
      <c r="O33" s="95"/>
      <c r="P33" s="78">
        <f>ROUND(M33*1.5*O33/12,0)</f>
        <v>0</v>
      </c>
      <c r="Q33" s="79" t="str">
        <f>IF(M33&gt;級距表!$O$7,級距表!$O$7,IF(M33="","",VLOOKUP(MATCH(M33,級距表!$O:$O,-1)-1,級距表!$N:$Q,2,0)))</f>
        <v/>
      </c>
      <c r="R33" s="79" t="str">
        <f>IF(M33&gt;級距表!$J$2,級距表!$J$2,IF(M33="","",VLOOKUP(MATCH(M33,級距表!$J:$J,-1)-1,級距表!$I:$J,2,0)))</f>
        <v/>
      </c>
      <c r="S33" s="79" t="str">
        <f>IF(M33&gt;級距表!$O$7,級距表!$T$2,IF(M33="","",VLOOKUP(MATCH(M33,級距表!$T:$T,-1)-1,級距表!$S:$V,2,0)))</f>
        <v/>
      </c>
      <c r="T33" s="263" t="str">
        <f>IF(M33&gt;級距表!$Y$2,級距表!$Y$2,IF(M33="","",VLOOKUP(MATCH(M33,級距表!$Y:$Y,-1)-1,級距表!$X:$Y,2,0)))</f>
        <v/>
      </c>
      <c r="U33" s="79">
        <f>IF(M33="",0,VLOOKUP(Q33,級距表!$A:$G,5,0))</f>
        <v>0</v>
      </c>
      <c r="V33" s="79">
        <f>IF(M33="",0,VLOOKUP(S33,級距表!$A:$G,7,0))</f>
        <v>0</v>
      </c>
      <c r="W33" s="80">
        <f>IF(M33="",0,VLOOKUP(R33,級距表!$A:$G,3,0))</f>
        <v>0</v>
      </c>
      <c r="X33" s="263">
        <f>IF(M33="",0, ROUND($T$33*$AC$4,0))</f>
        <v>0</v>
      </c>
      <c r="Y33" s="370">
        <f>IF(M33="",0,ROUND($AC$7*$R$33,0))</f>
        <v>0</v>
      </c>
      <c r="Z33" s="97"/>
      <c r="AA33" s="106">
        <f>IF(M33="",0,ROUNDUP(M33*N33*Z33,0)+ROUNDUP(P33*Z33,0)+ROUNDUP(U33*ROUNDUP(N33,0)*Z33,0)+ROUNDUP(V33*N33*Z33,0)+ROUNDUP(W33*N33*Z33,0)+ROUNDUP(X33*N33*Z33, 0)+ROUNDUP(Y33*N33*Z33,0))</f>
        <v>0</v>
      </c>
      <c r="AB33" s="81"/>
      <c r="AC33" s="433"/>
      <c r="AD33" s="433"/>
      <c r="AE33" s="433"/>
      <c r="AF33" s="433"/>
      <c r="AG33" s="151"/>
    </row>
    <row r="34" spans="13:33" ht="19.5">
      <c r="M34" s="94"/>
      <c r="N34" s="174"/>
      <c r="O34" s="96"/>
      <c r="P34" s="75">
        <f>ROUND(M34*1.5*O34/12,0)</f>
        <v>0</v>
      </c>
      <c r="Q34" s="76" t="str">
        <f>IF(M34&gt;級距表!$O$7,級距表!$O$7,IF(M34="","",VLOOKUP(MATCH(M34,級距表!$O:$O,-1)-1,級距表!$N:$Q,2,0)))</f>
        <v/>
      </c>
      <c r="R34" s="76" t="str">
        <f>IF(M34&gt;級距表!$J$2,級距表!$J$2,IF(M34="","",VLOOKUP(MATCH(M34,級距表!$J:$J,-1)-1,級距表!$I:$J,2,0)))</f>
        <v/>
      </c>
      <c r="S34" s="76" t="str">
        <f>IF(M34&gt;級距表!$O$7,級距表!$T$2,IF(M34="","",VLOOKUP(MATCH(M34,級距表!$T:$T,-1)-1,級距表!$S:$V,2,0)))</f>
        <v/>
      </c>
      <c r="T34" s="76" t="str">
        <f>IF(M34&gt;級距表!$Y$2,級距表!$Y$2,IF(M34="","",VLOOKUP(MATCH(M34,級距表!$Y:$Y,-1)-1,級距表!$X:$Y,2,0)))</f>
        <v/>
      </c>
      <c r="U34" s="76">
        <f>IF(M34="",0,VLOOKUP(Q34,級距表!$A:$G,5,0))</f>
        <v>0</v>
      </c>
      <c r="V34" s="76">
        <f>IF(M34="",0,VLOOKUP(S34,級距表!$A:$G,7,0))</f>
        <v>0</v>
      </c>
      <c r="W34" s="77">
        <f>IF(M34="",0,VLOOKUP(R34,級距表!$A:$G,3,0))</f>
        <v>0</v>
      </c>
      <c r="X34" s="76">
        <f>IF(M34="",0, ROUND($T$34*$AC$4,0))</f>
        <v>0</v>
      </c>
      <c r="Y34" s="98">
        <f>IF(M34="",0,ROUND($AC$7*$R$34,0))</f>
        <v>0</v>
      </c>
      <c r="Z34" s="98"/>
      <c r="AA34" s="104">
        <f>IF(M34="",0,ROUNDUP(M34*N34*Z34,0)+ROUNDUP(P34*Z34,0)+ROUNDUP(U34*ROUNDUP(N34,0)*Z34,0)+ROUNDUP(V34*N34*Z34,0)+ROUNDUP(W34*N34*Z34,0)+ROUNDUP(X34*N34*Z34, 0)+ROUNDUP(Y34*N34*Z34,0))</f>
        <v>0</v>
      </c>
      <c r="AB34" s="81"/>
      <c r="AC34" s="433"/>
      <c r="AD34" s="433"/>
      <c r="AE34" s="433"/>
      <c r="AF34" s="433"/>
      <c r="AG34" s="151"/>
    </row>
    <row r="35" spans="13:33" ht="19.5">
      <c r="M35" s="94"/>
      <c r="N35" s="174"/>
      <c r="O35" s="96"/>
      <c r="P35" s="75">
        <f>ROUND(M35*1.5*O35/12,0)</f>
        <v>0</v>
      </c>
      <c r="Q35" s="76" t="str">
        <f>IF(M35&gt;級距表!$O$7,級距表!$O$7,IF(M35="","",VLOOKUP(MATCH(M35,級距表!$O:$O,-1)-1,級距表!$N:$Q,2,0)))</f>
        <v/>
      </c>
      <c r="R35" s="76" t="str">
        <f>IF(M35&gt;級距表!$J$2,級距表!$J$2,IF(M35="","",VLOOKUP(MATCH(M35,級距表!$J:$J,-1)-1,級距表!$I:$J,2,0)))</f>
        <v/>
      </c>
      <c r="S35" s="76" t="str">
        <f>IF(M35&gt;級距表!$O$7,級距表!$T$2,IF(M35="","",VLOOKUP(MATCH(M35,級距表!$T:$T,-1)-1,級距表!$S:$V,2,0)))</f>
        <v/>
      </c>
      <c r="T35" s="76" t="str">
        <f>IF(M35&gt;級距表!$Y$2,級距表!$Y$2,IF(M35="","",VLOOKUP(MATCH(M35,級距表!$Y:$Y,-1)-1,級距表!$X:$Y,2,0)))</f>
        <v/>
      </c>
      <c r="U35" s="76">
        <f>IF(M35="",0,VLOOKUP(Q35,級距表!$A:$G,5,0))</f>
        <v>0</v>
      </c>
      <c r="V35" s="76">
        <f>IF(M35="",0,VLOOKUP(S35,級距表!$A:$G,7,0))</f>
        <v>0</v>
      </c>
      <c r="W35" s="77">
        <f>IF(M35="",0,VLOOKUP(R35,級距表!$A:$G,3,0))</f>
        <v>0</v>
      </c>
      <c r="X35" s="76">
        <f>IF(M35="",0, ROUND($T$35*$AC$4,0))</f>
        <v>0</v>
      </c>
      <c r="Y35" s="98">
        <f>IF(M35="",0,ROUND($AC$7*$R$35,0))</f>
        <v>0</v>
      </c>
      <c r="Z35" s="98"/>
      <c r="AA35" s="104">
        <f>IF(M35="",0,ROUNDUP(M35*N35*Z35,0)+ROUNDUP(P35*Z35,0)+ROUNDUP(U35*ROUNDUP(N35,0)*Z35,0)+ROUNDUP(V35*N35*Z35,0)+ROUNDUP(W35*N35*Z35,0)+ROUNDUP(X35*N35*Z35, 0)+ROUNDUP(Y35*N35*Z35,0))</f>
        <v>0</v>
      </c>
      <c r="AB35" s="81"/>
      <c r="AC35" s="433"/>
      <c r="AD35" s="433"/>
      <c r="AE35" s="433"/>
      <c r="AF35" s="433"/>
      <c r="AG35" s="151"/>
    </row>
    <row r="36" spans="13:33" ht="19.5">
      <c r="AA36" s="220">
        <f>ROUNDUP(M33*N33*Z33,0)+ROUNDUP(P33*Z33,0)+ROUNDUP(M34*N34*Z34,0)+ROUNDUP(P34*Z34,0)+ROUNDUP(M35*N35*Z35,0)+ROUNDUP(P35*Z35, 0)</f>
        <v>0</v>
      </c>
    </row>
    <row r="37" spans="13:33" ht="17.25" thickBot="1">
      <c r="AA37" s="160"/>
    </row>
    <row r="38" spans="13:33" ht="33" customHeight="1" thickBot="1">
      <c r="M38" s="420" t="s">
        <v>152</v>
      </c>
      <c r="N38" s="421"/>
      <c r="O38" s="217">
        <f>P42+Z47+Z48+Z49+P43</f>
        <v>123</v>
      </c>
      <c r="P38" s="215" t="s">
        <v>176</v>
      </c>
      <c r="Q38" s="422">
        <f>P42+P43+AC47+AC48+AC49</f>
        <v>0</v>
      </c>
      <c r="R38" s="424"/>
    </row>
    <row r="40" spans="13:33" ht="19.5">
      <c r="M40" s="163" t="s">
        <v>153</v>
      </c>
      <c r="N40" s="29"/>
      <c r="O40" s="29"/>
      <c r="P40" s="29"/>
    </row>
    <row r="41" spans="13:33" ht="20.25" thickBot="1">
      <c r="M41" s="164" t="s">
        <v>154</v>
      </c>
      <c r="N41" s="164" t="s">
        <v>155</v>
      </c>
      <c r="O41" s="164" t="s">
        <v>156</v>
      </c>
      <c r="P41" s="164" t="s">
        <v>157</v>
      </c>
    </row>
    <row r="42" spans="13:33" ht="20.25" thickTop="1">
      <c r="M42" s="99">
        <v>190</v>
      </c>
      <c r="N42" s="176"/>
      <c r="O42" s="95"/>
      <c r="P42" s="179">
        <f>N42*O42*M42</f>
        <v>0</v>
      </c>
    </row>
    <row r="43" spans="13:33" ht="19.5">
      <c r="M43" s="100">
        <v>190</v>
      </c>
      <c r="N43" s="102"/>
      <c r="O43" s="96"/>
      <c r="P43" s="75">
        <f>N43*O43*M43</f>
        <v>0</v>
      </c>
    </row>
    <row r="44" spans="13:33">
      <c r="M44" s="161"/>
    </row>
    <row r="45" spans="13:33" ht="19.5">
      <c r="M45" s="163" t="s">
        <v>158</v>
      </c>
      <c r="N45" s="432"/>
      <c r="O45" s="432"/>
      <c r="P45" s="432"/>
      <c r="Q45" s="432"/>
      <c r="AB45" s="152"/>
      <c r="AC45" s="152"/>
      <c r="AD45" s="152"/>
      <c r="AE45" s="152"/>
      <c r="AF45" s="152"/>
    </row>
    <row r="46" spans="13:33" ht="39.75" thickBot="1">
      <c r="M46" s="168" t="s">
        <v>154</v>
      </c>
      <c r="N46" s="168" t="s">
        <v>159</v>
      </c>
      <c r="O46" s="169" t="s">
        <v>160</v>
      </c>
      <c r="P46" s="169" t="s">
        <v>161</v>
      </c>
      <c r="Q46" s="169" t="s">
        <v>162</v>
      </c>
      <c r="R46" s="165" t="s">
        <v>146</v>
      </c>
      <c r="S46" s="165" t="s">
        <v>139</v>
      </c>
      <c r="T46" s="165" t="s">
        <v>140</v>
      </c>
      <c r="U46" s="165" t="s">
        <v>197</v>
      </c>
      <c r="V46" s="169" t="s">
        <v>163</v>
      </c>
      <c r="W46" s="168" t="s">
        <v>141</v>
      </c>
      <c r="X46" s="168" t="s">
        <v>142</v>
      </c>
      <c r="Y46" s="169" t="s">
        <v>147</v>
      </c>
      <c r="Z46" s="169" t="s">
        <v>148</v>
      </c>
      <c r="AA46" s="169" t="s">
        <v>149</v>
      </c>
      <c r="AB46" s="168" t="s">
        <v>136</v>
      </c>
      <c r="AC46" s="168" t="s">
        <v>143</v>
      </c>
      <c r="AD46" s="152"/>
      <c r="AE46" s="152"/>
    </row>
    <row r="47" spans="13:33" ht="21.75" customHeight="1" thickTop="1">
      <c r="M47" s="99">
        <v>190</v>
      </c>
      <c r="N47" s="101"/>
      <c r="O47" s="101"/>
      <c r="P47" s="83">
        <f>M47*N47*O47</f>
        <v>0</v>
      </c>
      <c r="Q47" s="177"/>
      <c r="R47" s="263">
        <f>IF(P47&gt;級距表!$O$7,級距表!$O$7,IF(P47="","",VLOOKUP(MATCH(P47,級距表!$O:$O,-1)-1,級距表!$N:$Q,2,0)))</f>
        <v>27600</v>
      </c>
      <c r="S47" s="263">
        <f>IF(P47&gt;級距表!$J$2,級距表!$J$2,IF(P47="","",VLOOKUP(MATCH(P47,級距表!$J:$J,-1)-1,級距表!$I:$J,2,0)))</f>
        <v>11100</v>
      </c>
      <c r="T47" s="263">
        <f>IF(P47&gt;級距表!$O$7,級距表!$T$2,IF(P47="","",VLOOKUP(MATCH(P47,級距表!$T:$T,-1)-1,級距表!$S:$V,2,0)))</f>
        <v>1500</v>
      </c>
      <c r="U47" s="263">
        <f>IF(P47&gt;級距表!$Y$2,級距表!$Y$2,IF(P47="","",VLOOKUP(MATCH(P47,級距表!$Y:$Y,-1)-1,級距表!$X:$Y,2,0)))</f>
        <v>27600</v>
      </c>
      <c r="V47" s="84" t="s">
        <v>114</v>
      </c>
      <c r="W47" s="85">
        <f>IF(OR(S47="",V47="否"),0,VLOOKUP(U47,級距表!$A:$G,5,0))</f>
        <v>0</v>
      </c>
      <c r="X47" s="85">
        <f>IF(P47="",0,VLOOKUP(T47,級距表!$A:$G,7,0))</f>
        <v>90</v>
      </c>
      <c r="Y47" s="85">
        <f>IF(P47="",0,VLOOKUP(S47,級距表!$A:$G,3,0))</f>
        <v>972</v>
      </c>
      <c r="Z47" s="85">
        <f>IF(P47="",0, ROUND($U$47*$AC$4,0))</f>
        <v>41</v>
      </c>
      <c r="AA47" s="103">
        <f>IF(P47="",0,ROUND($AC$7*$S$47,0))</f>
        <v>3</v>
      </c>
      <c r="AB47" s="178"/>
      <c r="AC47" s="107">
        <f>IF(P47="",0,ROUNDUP(P47*Q47*AB47,0)+ROUNDUP(W47*ROUNDUP(Q47,0)*AB47,0)+ROUNDUP(X47*Q47*AB47,0)+ROUNDUP(Y47*Q47*AB47,0)+ROUNDUP(Z47*Q47*AB47, 0)+ROUNDUP(AA47*Q47*AB47,0))</f>
        <v>0</v>
      </c>
      <c r="AD47" s="152"/>
      <c r="AE47" s="152"/>
    </row>
    <row r="48" spans="13:33" ht="19.5">
      <c r="M48" s="100">
        <v>190</v>
      </c>
      <c r="N48" s="102"/>
      <c r="O48" s="102"/>
      <c r="P48" s="75">
        <f>M48*N48*O48</f>
        <v>0</v>
      </c>
      <c r="Q48" s="174"/>
      <c r="R48" s="76">
        <f>IF(P48&gt;級距表!$O$7,級距表!$O$7,IF(P48="","",VLOOKUP(MATCH(P48,級距表!$O:$O,-1)-1,級距表!$N:$Q,2,0)))</f>
        <v>27600</v>
      </c>
      <c r="S48" s="76">
        <f>IF(P48&gt;級距表!$J$2,級距表!$J$2,IF(P48="","",VLOOKUP(MATCH(P48,級距表!$J:$J,-1)-1,級距表!$I:$J,2,0)))</f>
        <v>11100</v>
      </c>
      <c r="T48" s="76">
        <f>IF(P48&gt;級距表!$O$7,級距表!$T$2,IF(P48="","",VLOOKUP(MATCH(P48,級距表!$T:$T,-1)-1,級距表!$S:$V,2,0)))</f>
        <v>1500</v>
      </c>
      <c r="U48" s="76">
        <f>IF(P48&gt;級距表!$Y$2,級距表!$Y$2,IF(P48="","",VLOOKUP(MATCH(P48,級距表!$Y:$Y,-1)-1,級距表!$X:$Y,2,0)))</f>
        <v>27600</v>
      </c>
      <c r="V48" s="64" t="s">
        <v>114</v>
      </c>
      <c r="W48" s="76">
        <f>IF(OR(S48="",V48="否"),0,VLOOKUP(U48,級距表!$A:$G,5,0))</f>
        <v>0</v>
      </c>
      <c r="X48" s="85">
        <f>IF(P48="",0,VLOOKUP(T48,級距表!$A:$G,7,0))</f>
        <v>90</v>
      </c>
      <c r="Y48" s="85">
        <f>IF(P48="",0,VLOOKUP(S48,級距表!$A:$G,3,0))</f>
        <v>972</v>
      </c>
      <c r="Z48" s="85">
        <f>IF(P48="",0, ROUND($U$48*$AC$4,0))</f>
        <v>41</v>
      </c>
      <c r="AA48" s="103">
        <f>IF(P48="",0,ROUND($AC$7*$S$48,0))</f>
        <v>3</v>
      </c>
      <c r="AB48" s="175"/>
      <c r="AC48" s="107">
        <f t="shared" ref="AC48:AC49" si="2">IF(P48="",0,ROUNDUP(P48*Q48*AB48,0)+ROUNDUP(W48*ROUNDUP(Q48,0)*AB48,0)+ROUNDUP(X48*Q48*AB48,0)+ROUNDUP(Y48*Q48*AB48,0)+ROUNDUP(Z48*Q48*AB48, 0)+ROUNDUP(AA48*Q48*AB48,0))</f>
        <v>0</v>
      </c>
      <c r="AD48" s="152"/>
      <c r="AE48" s="152"/>
    </row>
    <row r="49" spans="13:32" ht="19.5">
      <c r="M49" s="100">
        <v>190</v>
      </c>
      <c r="N49" s="102"/>
      <c r="O49" s="102"/>
      <c r="P49" s="75">
        <f>M49*N49*O49</f>
        <v>0</v>
      </c>
      <c r="Q49" s="174"/>
      <c r="R49" s="85">
        <f>IF(P49&gt;級距表!$O$7,級距表!$O$7,IF(P49="","",VLOOKUP(MATCH(P49,級距表!$O:$O,-1)-1,級距表!$N:$Q,2,0)))</f>
        <v>27600</v>
      </c>
      <c r="S49" s="85">
        <f>IF(P49&gt;級距表!$J$2,級距表!$J$2,IF(P49="","",VLOOKUP(MATCH(P49,級距表!$J:$J,-1)-1,級距表!$I:$J,2,0)))</f>
        <v>11100</v>
      </c>
      <c r="T49" s="85">
        <f>IF(P49&gt;級距表!$O$7,級距表!$T$2,IF(P49="","",VLOOKUP(MATCH(P49,級距表!$T:$T,-1)-1,級距表!$S:$V,2,0)))</f>
        <v>1500</v>
      </c>
      <c r="U49" s="76">
        <f>IF(P49&gt;級距表!$Y$2,級距表!$Y$2,IF(P49="","",VLOOKUP(MATCH(P49,級距表!$Y:$Y,-1)-1,級距表!$X:$Y,2,0)))</f>
        <v>27600</v>
      </c>
      <c r="V49" s="64" t="s">
        <v>114</v>
      </c>
      <c r="W49" s="76">
        <f>IF(OR(S49="",V49="否"),0,VLOOKUP(U49,級距表!$A:$G,5,0))</f>
        <v>0</v>
      </c>
      <c r="X49" s="85">
        <f>IF(P49="",0,VLOOKUP(T49,級距表!$A:$G,7,0))</f>
        <v>90</v>
      </c>
      <c r="Y49" s="85">
        <f>IF(P49="",0,VLOOKUP(S49,級距表!$A:$G,3,0))</f>
        <v>972</v>
      </c>
      <c r="Z49" s="85">
        <f>IF(P49="",0, ROUND($U$49*$AC$4,0))</f>
        <v>41</v>
      </c>
      <c r="AA49" s="103">
        <f>IF(P49="",0,ROUND($AC$7*$S$49,0))</f>
        <v>3</v>
      </c>
      <c r="AB49" s="175"/>
      <c r="AC49" s="107">
        <f t="shared" si="2"/>
        <v>0</v>
      </c>
      <c r="AD49" s="152"/>
      <c r="AE49" s="152"/>
    </row>
    <row r="50" spans="13:32">
      <c r="AB50" s="152"/>
      <c r="AC50" s="152"/>
      <c r="AD50" s="152"/>
      <c r="AE50" s="152"/>
      <c r="AF50" s="152"/>
    </row>
    <row r="51" spans="13:32">
      <c r="AB51" s="152"/>
      <c r="AC51" s="152"/>
      <c r="AD51" s="152"/>
      <c r="AE51" s="152"/>
      <c r="AF51" s="152"/>
    </row>
    <row r="52" spans="13:32">
      <c r="AB52" s="152"/>
      <c r="AC52" s="152"/>
      <c r="AD52" s="152"/>
      <c r="AE52" s="152"/>
      <c r="AF52" s="152"/>
    </row>
    <row r="204" spans="19:20">
      <c r="S204" s="162" t="s">
        <v>165</v>
      </c>
      <c r="T204" s="162"/>
    </row>
    <row r="205" spans="19:20">
      <c r="S205" s="162" t="s">
        <v>164</v>
      </c>
      <c r="T205" s="162"/>
    </row>
  </sheetData>
  <sheetProtection algorithmName="SHA-512" hashValue="pfvv7ccfDeDZ/eQqFp6O8wbrogp0bVqZE3Uzf2t4yiqslVRLFKRHr+KaCrtylIIVSVrpHOw6FUFHQ2froFsc8Q==" saltValue="LUsZOBGfBMH63ik/6OUf6g==" spinCount="100000" sheet="1" formatCells="0" formatColumns="0" formatRows="0" insertColumns="0" insertRows="0" selectLockedCells="1"/>
  <dataConsolidate/>
  <mergeCells count="10">
    <mergeCell ref="N45:Q45"/>
    <mergeCell ref="M38:N38"/>
    <mergeCell ref="AC33:AF33"/>
    <mergeCell ref="AC34:AF34"/>
    <mergeCell ref="AC35:AF35"/>
    <mergeCell ref="M11:N11"/>
    <mergeCell ref="Q11:R11"/>
    <mergeCell ref="Q38:R38"/>
    <mergeCell ref="M1:AC1"/>
    <mergeCell ref="M2:AA9"/>
  </mergeCells>
  <phoneticPr fontId="31" type="noConversion"/>
  <conditionalFormatting sqref="M15">
    <cfRule type="expression" dxfId="17" priority="46">
      <formula>"0&lt;$M$68&lt;150"</formula>
    </cfRule>
  </conditionalFormatting>
  <conditionalFormatting sqref="M19">
    <cfRule type="expression" dxfId="16" priority="45">
      <formula>"0&lt;$M$68&lt;150"</formula>
    </cfRule>
  </conditionalFormatting>
  <conditionalFormatting sqref="M20">
    <cfRule type="expression" dxfId="15" priority="44">
      <formula>"0&lt;$M$68&lt;150"</formula>
    </cfRule>
  </conditionalFormatting>
  <conditionalFormatting sqref="O24">
    <cfRule type="expression" dxfId="14" priority="31">
      <formula>IF(#REF!="",#REF!,0)</formula>
    </cfRule>
    <cfRule type="cellIs" dxfId="13" priority="32" operator="greaterThan">
      <formula>12</formula>
    </cfRule>
  </conditionalFormatting>
  <conditionalFormatting sqref="AA20">
    <cfRule type="expression" dxfId="12" priority="21">
      <formula>$AA$20&gt;4</formula>
    </cfRule>
  </conditionalFormatting>
  <conditionalFormatting sqref="O25:O28">
    <cfRule type="expression" dxfId="11" priority="17">
      <formula>IF($P$35="",$Q$35,0)</formula>
    </cfRule>
    <cfRule type="cellIs" dxfId="10" priority="18" operator="greaterThan">
      <formula>12</formula>
    </cfRule>
  </conditionalFormatting>
  <conditionalFormatting sqref="O33">
    <cfRule type="expression" dxfId="9" priority="13">
      <formula>IF(#REF!="",#REF!,0)</formula>
    </cfRule>
    <cfRule type="cellIs" dxfId="8" priority="14" operator="greaterThan">
      <formula>12</formula>
    </cfRule>
  </conditionalFormatting>
  <conditionalFormatting sqref="O34">
    <cfRule type="expression" dxfId="7" priority="11">
      <formula>IF($P$35="",$Q$35,0)</formula>
    </cfRule>
    <cfRule type="cellIs" dxfId="6" priority="12" operator="greaterThan">
      <formula>12</formula>
    </cfRule>
  </conditionalFormatting>
  <conditionalFormatting sqref="O29 O35">
    <cfRule type="expression" dxfId="5" priority="113">
      <formula>IF(#REF!="",#REF!,0)</formula>
    </cfRule>
    <cfRule type="cellIs" dxfId="4" priority="114" operator="greaterThan">
      <formula>12</formula>
    </cfRule>
  </conditionalFormatting>
  <conditionalFormatting sqref="N47">
    <cfRule type="cellIs" dxfId="3" priority="6" operator="greaterThan">
      <formula>8</formula>
    </cfRule>
  </conditionalFormatting>
  <conditionalFormatting sqref="N48">
    <cfRule type="cellIs" dxfId="2" priority="4" operator="greaterThan">
      <formula>8</formula>
    </cfRule>
  </conditionalFormatting>
  <conditionalFormatting sqref="N49">
    <cfRule type="cellIs" dxfId="1" priority="2" operator="greaterThan">
      <formula>8</formula>
    </cfRule>
  </conditionalFormatting>
  <conditionalFormatting sqref="AC4">
    <cfRule type="cellIs" dxfId="0" priority="1" operator="lessThan">
      <formula>0.0011</formula>
    </cfRule>
  </conditionalFormatting>
  <dataValidations count="11">
    <dataValidation type="decimal" operator="greaterThanOrEqual" allowBlank="1" showInputMessage="1" showErrorMessage="1" error="不少於0.12%" prompt="不少於0.12%" sqref="AC4" xr:uid="{00000000-0002-0000-0100-000001000000}">
      <formula1>0.0012</formula1>
    </dataValidation>
    <dataValidation type="custom" operator="lessThanOrEqual" allowBlank="1" showInputMessage="1" showErrorMessage="1" error="薪資20,000元/人月上限" prompt="薪資20,000元/人月上限" sqref="M15" xr:uid="{00000000-0002-0000-0100-000002000000}">
      <formula1>M15&lt;=20000</formula1>
    </dataValidation>
    <dataValidation type="custom" operator="lessThanOrEqual" allowBlank="1" showInputMessage="1" showErrorMessage="1" error="薪資18,000元/人月上限" prompt="薪資18,000元/人月上限" sqref="M19:M20" xr:uid="{00000000-0002-0000-0100-000003000000}">
      <formula1>M19&lt;=18000</formula1>
    </dataValidation>
    <dataValidation type="decimal" operator="lessThanOrEqual" allowBlank="1" showInputMessage="1" showErrorMessage="1" prompt="EX.1/28到職，12/31離職，算12個月，則輸入12" sqref="O24:O29 O33:O35" xr:uid="{00000000-0002-0000-0100-000004000000}">
      <formula1>12</formula1>
    </dataValidation>
    <dataValidation allowBlank="1" showInputMessage="1" showErrorMessage="1" prompt="月數+(工作日/總月日數)" sqref="N24:N29 N33:N35" xr:uid="{00000000-0002-0000-0100-000005000000}"/>
    <dataValidation type="whole" operator="greaterThanOrEqual" allowBlank="1" showInputMessage="1" showErrorMessage="1" error="最低時薪190元" prompt="最低時薪190元" sqref="M42:M43 M47:M49" xr:uid="{00000000-0002-0000-0100-000006000000}">
      <formula1>190</formula1>
    </dataValidation>
    <dataValidation type="whole" operator="lessThanOrEqual" allowBlank="1" showInputMessage="1" showErrorMessage="1" error="每天最多以8小時計" prompt="每天最多以8小時計" sqref="N47:N49" xr:uid="{00000000-0002-0000-0100-000008000000}">
      <formula1>8</formula1>
    </dataValidation>
    <dataValidation type="list" allowBlank="1" showInputMessage="1" showErrorMessage="1" sqref="V47:V49" xr:uid="{00000000-0002-0000-0100-000009000000}">
      <formula1>$S$204:$S$205</formula1>
    </dataValidation>
    <dataValidation type="custom" allowBlank="1" showInputMessage="1" showErrorMessage="1" error="主持人、協同主持人以4人為限" sqref="O15" xr:uid="{00000000-0002-0000-0100-00000A000000}">
      <formula1>SUM(O15,O19,O20)&lt;=4</formula1>
    </dataValidation>
    <dataValidation type="custom" allowBlank="1" showInputMessage="1" showErrorMessage="1" error="主持人、協同主持人以4人為限" sqref="O19" xr:uid="{00000000-0002-0000-0100-00000B000000}">
      <formula1>SUM(O15,O19,O20)&lt;=4</formula1>
    </dataValidation>
    <dataValidation type="custom" allowBlank="1" showInputMessage="1" showErrorMessage="1" error="主持人、協同主持人以4人為限" sqref="O20" xr:uid="{00000000-0002-0000-0100-00000C000000}">
      <formula1>SUM(O15,O19,O20)&lt;=4</formula1>
    </dataValidation>
  </dataValidations>
  <pageMargins left="0.62992125984251968" right="0.23622047244094491" top="0.74803149606299213" bottom="0.74803149606299213" header="0.31496062992125984" footer="0.31496062992125984"/>
  <pageSetup paperSize="9" scale="37" fitToHeight="0"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L21"/>
  <sheetViews>
    <sheetView zoomScale="82" zoomScaleNormal="82" workbookViewId="0">
      <selection activeCell="G19" sqref="G19"/>
    </sheetView>
  </sheetViews>
  <sheetFormatPr defaultRowHeight="16.5"/>
  <cols>
    <col min="1" max="1" width="22.125" customWidth="1"/>
    <col min="2" max="2" width="13.625" customWidth="1"/>
    <col min="5" max="5" width="14" customWidth="1"/>
    <col min="6" max="6" width="51.25" customWidth="1"/>
    <col min="7" max="38" width="9" style="313"/>
  </cols>
  <sheetData>
    <row r="1" spans="1:6" ht="45.6" customHeight="1" thickTop="1" thickBot="1">
      <c r="A1" s="443" t="s">
        <v>226</v>
      </c>
      <c r="B1" s="444"/>
      <c r="C1" s="444"/>
      <c r="D1" s="444"/>
      <c r="E1" s="444"/>
      <c r="F1" s="445"/>
    </row>
    <row r="2" spans="1:6" ht="23.25" customHeight="1" thickTop="1">
      <c r="A2" s="292" t="s">
        <v>0</v>
      </c>
      <c r="B2" s="108" t="s">
        <v>1</v>
      </c>
      <c r="C2" s="109" t="s">
        <v>115</v>
      </c>
      <c r="D2" s="293" t="s">
        <v>2</v>
      </c>
      <c r="E2" s="108" t="s">
        <v>3</v>
      </c>
      <c r="F2" s="294" t="s">
        <v>4</v>
      </c>
    </row>
    <row r="3" spans="1:6" ht="65.849999999999994" customHeight="1">
      <c r="A3" s="440" t="s">
        <v>228</v>
      </c>
      <c r="B3" s="299"/>
      <c r="C3" s="221"/>
      <c r="D3" s="172"/>
      <c r="E3" s="300">
        <f>B3*C3</f>
        <v>0</v>
      </c>
      <c r="F3" s="434" t="s">
        <v>227</v>
      </c>
    </row>
    <row r="4" spans="1:6" ht="71.45" customHeight="1">
      <c r="A4" s="441"/>
      <c r="B4" s="299"/>
      <c r="C4" s="221"/>
      <c r="D4" s="172"/>
      <c r="E4" s="300">
        <f>B4*C4</f>
        <v>0</v>
      </c>
      <c r="F4" s="435"/>
    </row>
    <row r="5" spans="1:6" ht="90.2" customHeight="1">
      <c r="A5" s="442"/>
      <c r="B5" s="299"/>
      <c r="C5" s="221"/>
      <c r="D5" s="172"/>
      <c r="E5" s="300">
        <f>B5*C5</f>
        <v>0</v>
      </c>
      <c r="F5" s="436"/>
    </row>
    <row r="6" spans="1:6" ht="20.25" customHeight="1" thickBot="1">
      <c r="A6" s="296" t="s">
        <v>218</v>
      </c>
      <c r="B6" s="305"/>
      <c r="C6" s="306"/>
      <c r="D6" s="307"/>
      <c r="E6" s="304">
        <f>SUM(E3:E5)</f>
        <v>0</v>
      </c>
      <c r="F6" s="308"/>
    </row>
    <row r="7" spans="1:6" ht="21" thickTop="1" thickBot="1">
      <c r="A7" s="443" t="s">
        <v>225</v>
      </c>
      <c r="B7" s="444"/>
      <c r="C7" s="444"/>
      <c r="D7" s="444"/>
      <c r="E7" s="444"/>
      <c r="F7" s="445"/>
    </row>
    <row r="8" spans="1:6" ht="36" customHeight="1" thickTop="1">
      <c r="A8" s="438" t="s">
        <v>213</v>
      </c>
      <c r="B8" s="301"/>
      <c r="C8" s="297"/>
      <c r="D8" s="298"/>
      <c r="E8" s="302">
        <f t="shared" ref="E8:E19" si="0">B8*C8</f>
        <v>0</v>
      </c>
      <c r="F8" s="435" t="s">
        <v>220</v>
      </c>
    </row>
    <row r="9" spans="1:6" ht="32.25" customHeight="1">
      <c r="A9" s="438"/>
      <c r="B9" s="299"/>
      <c r="C9" s="221"/>
      <c r="D9" s="172"/>
      <c r="E9" s="300">
        <f t="shared" si="0"/>
        <v>0</v>
      </c>
      <c r="F9" s="435"/>
    </row>
    <row r="10" spans="1:6" ht="34.5" customHeight="1">
      <c r="A10" s="439"/>
      <c r="B10" s="299"/>
      <c r="C10" s="221"/>
      <c r="D10" s="172"/>
      <c r="E10" s="300">
        <f t="shared" si="0"/>
        <v>0</v>
      </c>
      <c r="F10" s="436"/>
    </row>
    <row r="11" spans="1:6" ht="27" customHeight="1">
      <c r="A11" s="437" t="s">
        <v>215</v>
      </c>
      <c r="B11" s="299"/>
      <c r="C11" s="221"/>
      <c r="D11" s="172"/>
      <c r="E11" s="300">
        <f t="shared" si="0"/>
        <v>0</v>
      </c>
      <c r="F11" s="434" t="s">
        <v>214</v>
      </c>
    </row>
    <row r="12" spans="1:6" ht="29.25" customHeight="1">
      <c r="A12" s="438"/>
      <c r="B12" s="299"/>
      <c r="C12" s="221"/>
      <c r="D12" s="172"/>
      <c r="E12" s="300">
        <f t="shared" si="0"/>
        <v>0</v>
      </c>
      <c r="F12" s="435"/>
    </row>
    <row r="13" spans="1:6" ht="25.5" customHeight="1">
      <c r="A13" s="439"/>
      <c r="B13" s="299"/>
      <c r="C13" s="221"/>
      <c r="D13" s="172"/>
      <c r="E13" s="300">
        <f t="shared" si="0"/>
        <v>0</v>
      </c>
      <c r="F13" s="436"/>
    </row>
    <row r="14" spans="1:6" ht="33" customHeight="1">
      <c r="A14" s="437" t="s">
        <v>216</v>
      </c>
      <c r="B14" s="299"/>
      <c r="C14" s="221"/>
      <c r="D14" s="172"/>
      <c r="E14" s="300">
        <f t="shared" si="0"/>
        <v>0</v>
      </c>
      <c r="F14" s="434" t="s">
        <v>214</v>
      </c>
    </row>
    <row r="15" spans="1:6" ht="27" customHeight="1">
      <c r="A15" s="438"/>
      <c r="B15" s="299"/>
      <c r="C15" s="221"/>
      <c r="D15" s="172"/>
      <c r="E15" s="300">
        <f t="shared" si="0"/>
        <v>0</v>
      </c>
      <c r="F15" s="435"/>
    </row>
    <row r="16" spans="1:6" ht="27.75" customHeight="1">
      <c r="A16" s="439"/>
      <c r="B16" s="299"/>
      <c r="C16" s="221"/>
      <c r="D16" s="172"/>
      <c r="E16" s="300">
        <f t="shared" si="0"/>
        <v>0</v>
      </c>
      <c r="F16" s="436"/>
    </row>
    <row r="17" spans="1:6" ht="29.25" customHeight="1">
      <c r="A17" s="437" t="s">
        <v>217</v>
      </c>
      <c r="B17" s="299"/>
      <c r="C17" s="221"/>
      <c r="D17" s="172"/>
      <c r="E17" s="300">
        <f t="shared" si="0"/>
        <v>0</v>
      </c>
      <c r="F17" s="434" t="s">
        <v>222</v>
      </c>
    </row>
    <row r="18" spans="1:6" ht="24.75" customHeight="1">
      <c r="A18" s="438"/>
      <c r="B18" s="299"/>
      <c r="C18" s="221"/>
      <c r="D18" s="172"/>
      <c r="E18" s="300">
        <f t="shared" si="0"/>
        <v>0</v>
      </c>
      <c r="F18" s="435"/>
    </row>
    <row r="19" spans="1:6" ht="23.25" customHeight="1">
      <c r="A19" s="439"/>
      <c r="B19" s="299"/>
      <c r="C19" s="221"/>
      <c r="D19" s="172"/>
      <c r="E19" s="300">
        <f t="shared" si="0"/>
        <v>0</v>
      </c>
      <c r="F19" s="436"/>
    </row>
    <row r="20" spans="1:6" ht="21.2" customHeight="1" thickBot="1">
      <c r="A20" s="295" t="s">
        <v>218</v>
      </c>
      <c r="B20" s="309"/>
      <c r="C20" s="310"/>
      <c r="D20" s="311"/>
      <c r="E20" s="303">
        <f>SUM(E8:E19)</f>
        <v>0</v>
      </c>
      <c r="F20" s="312"/>
    </row>
    <row r="21" spans="1:6" ht="17.25" thickTop="1"/>
  </sheetData>
  <sheetProtection password="CF7A" sheet="1" objects="1" scenarios="1" formatCells="0" formatColumns="0" formatRows="0" insertColumns="0" insertRows="0" selectLockedCells="1"/>
  <mergeCells count="12">
    <mergeCell ref="F14:F16"/>
    <mergeCell ref="A17:A19"/>
    <mergeCell ref="A3:A5"/>
    <mergeCell ref="F17:F19"/>
    <mergeCell ref="A1:F1"/>
    <mergeCell ref="A7:F7"/>
    <mergeCell ref="A8:A10"/>
    <mergeCell ref="F8:F10"/>
    <mergeCell ref="A11:A13"/>
    <mergeCell ref="F11:F13"/>
    <mergeCell ref="A14:A16"/>
    <mergeCell ref="F3:F5"/>
  </mergeCells>
  <phoneticPr fontId="31" type="noConversion"/>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AL22"/>
  <sheetViews>
    <sheetView topLeftCell="M1" workbookViewId="0">
      <selection activeCell="T2" sqref="T2"/>
    </sheetView>
  </sheetViews>
  <sheetFormatPr defaultColWidth="8.875" defaultRowHeight="15.75"/>
  <cols>
    <col min="1" max="6" width="0" style="1" hidden="1" customWidth="1"/>
    <col min="7" max="7" width="14.625" style="1" hidden="1" customWidth="1"/>
    <col min="8" max="8" width="14.25" style="1" hidden="1" customWidth="1"/>
    <col min="9" max="12" width="0" style="1" hidden="1" customWidth="1"/>
    <col min="13" max="13" width="8.875" style="1"/>
    <col min="14" max="14" width="9" style="1" bestFit="1" customWidth="1"/>
    <col min="15" max="19" width="9.5" style="1" bestFit="1" customWidth="1"/>
    <col min="20" max="23" width="8.875" style="1"/>
    <col min="24" max="25" width="9" style="1" bestFit="1" customWidth="1"/>
    <col min="26" max="28" width="8.875" style="1"/>
    <col min="29" max="32" width="9" style="1" bestFit="1" customWidth="1"/>
    <col min="33" max="33" width="11" style="1" customWidth="1"/>
    <col min="34" max="34" width="14.125" style="1" customWidth="1"/>
    <col min="35" max="35" width="21.75" style="1" customWidth="1"/>
    <col min="36" max="38" width="23.375" style="1" customWidth="1"/>
    <col min="39" max="16384" width="8.875" style="1"/>
  </cols>
  <sheetData>
    <row r="1" spans="1:38" ht="27.75">
      <c r="A1" s="446"/>
      <c r="B1" s="446"/>
      <c r="C1" s="446"/>
      <c r="D1" s="446"/>
      <c r="E1" s="446"/>
      <c r="F1" s="446"/>
      <c r="G1" s="446"/>
      <c r="H1" s="446"/>
      <c r="I1" s="446"/>
      <c r="J1" s="446"/>
      <c r="K1" s="446"/>
      <c r="L1" s="446"/>
      <c r="M1" s="447" t="s">
        <v>43</v>
      </c>
      <c r="N1" s="447"/>
      <c r="O1" s="447"/>
      <c r="P1" s="447"/>
      <c r="Q1" s="447"/>
      <c r="R1" s="447"/>
      <c r="S1" s="447"/>
      <c r="T1" s="447"/>
      <c r="U1" s="447"/>
      <c r="V1" s="447"/>
      <c r="W1" s="447"/>
      <c r="X1" s="447"/>
      <c r="Y1" s="447"/>
      <c r="AC1" s="29"/>
      <c r="AD1" s="29" t="s">
        <v>65</v>
      </c>
      <c r="AE1" s="23" t="s">
        <v>77</v>
      </c>
      <c r="AF1" s="24" t="s">
        <v>78</v>
      </c>
      <c r="AG1" s="23" t="s">
        <v>79</v>
      </c>
      <c r="AH1" s="25"/>
      <c r="AI1" s="29"/>
      <c r="AJ1" s="22"/>
      <c r="AK1" s="50"/>
      <c r="AL1" s="50"/>
    </row>
    <row r="2" spans="1:38" ht="20.25" thickBot="1">
      <c r="A2" s="32"/>
      <c r="M2" s="3" t="s">
        <v>44</v>
      </c>
      <c r="N2" s="3"/>
      <c r="O2" s="29"/>
      <c r="P2" s="29"/>
      <c r="Q2" s="29"/>
      <c r="R2" s="29"/>
      <c r="S2" s="29"/>
      <c r="T2" s="29"/>
      <c r="U2" s="29"/>
      <c r="V2" s="29"/>
      <c r="W2" s="29"/>
      <c r="X2" s="29"/>
      <c r="Y2" s="29"/>
      <c r="AC2" s="27" t="s">
        <v>80</v>
      </c>
      <c r="AD2" s="27"/>
      <c r="AE2" s="476" t="s">
        <v>77</v>
      </c>
      <c r="AF2" s="476"/>
      <c r="AG2" s="477" t="s">
        <v>78</v>
      </c>
      <c r="AH2" s="478"/>
      <c r="AI2" s="476" t="s">
        <v>79</v>
      </c>
      <c r="AJ2" s="476"/>
      <c r="AK2" s="51"/>
      <c r="AL2" s="53" t="s">
        <v>103</v>
      </c>
    </row>
    <row r="3" spans="1:38" ht="19.899999999999999" customHeight="1">
      <c r="A3" s="34"/>
      <c r="B3" s="448"/>
      <c r="C3" s="449"/>
      <c r="D3" s="449"/>
      <c r="E3" s="449"/>
      <c r="F3" s="450"/>
      <c r="G3" s="448"/>
      <c r="H3" s="449"/>
      <c r="I3" s="449"/>
      <c r="J3" s="449"/>
      <c r="K3" s="449"/>
      <c r="L3" s="450"/>
      <c r="M3" s="4" t="s">
        <v>87</v>
      </c>
      <c r="N3" s="5"/>
      <c r="O3" s="457" t="s">
        <v>45</v>
      </c>
      <c r="P3" s="458"/>
      <c r="Q3" s="458"/>
      <c r="R3" s="458"/>
      <c r="S3" s="459"/>
      <c r="T3" s="457" t="s">
        <v>46</v>
      </c>
      <c r="U3" s="458"/>
      <c r="V3" s="458"/>
      <c r="W3" s="458"/>
      <c r="X3" s="458"/>
      <c r="Y3" s="459"/>
      <c r="AC3" s="27"/>
      <c r="AD3" s="27" t="s">
        <v>65</v>
      </c>
      <c r="AE3" s="27" t="s">
        <v>81</v>
      </c>
      <c r="AF3" s="27" t="s">
        <v>82</v>
      </c>
      <c r="AG3" s="27" t="s">
        <v>83</v>
      </c>
      <c r="AH3" s="27" t="s">
        <v>84</v>
      </c>
      <c r="AI3" s="27" t="s">
        <v>85</v>
      </c>
      <c r="AJ3" s="27" t="s">
        <v>86</v>
      </c>
      <c r="AK3" s="51"/>
      <c r="AL3" s="53" t="s">
        <v>101</v>
      </c>
    </row>
    <row r="4" spans="1:38" ht="19.5">
      <c r="A4" s="35"/>
      <c r="B4" s="451"/>
      <c r="C4" s="452"/>
      <c r="D4" s="452"/>
      <c r="E4" s="452"/>
      <c r="F4" s="453"/>
      <c r="G4" s="451"/>
      <c r="H4" s="452"/>
      <c r="I4" s="452"/>
      <c r="J4" s="452"/>
      <c r="K4" s="452"/>
      <c r="L4" s="453"/>
      <c r="M4" s="6" t="s">
        <v>88</v>
      </c>
      <c r="N4" s="7"/>
      <c r="O4" s="460"/>
      <c r="P4" s="461"/>
      <c r="Q4" s="461"/>
      <c r="R4" s="461"/>
      <c r="S4" s="462"/>
      <c r="T4" s="460"/>
      <c r="U4" s="461"/>
      <c r="V4" s="461"/>
      <c r="W4" s="461"/>
      <c r="X4" s="461"/>
      <c r="Y4" s="462"/>
      <c r="AC4" s="33" t="s">
        <v>65</v>
      </c>
      <c r="AD4" s="33">
        <v>0</v>
      </c>
      <c r="AE4" s="33">
        <v>0</v>
      </c>
      <c r="AF4" s="33">
        <v>0</v>
      </c>
      <c r="AG4" s="33">
        <v>0</v>
      </c>
      <c r="AH4" s="33">
        <v>0</v>
      </c>
      <c r="AI4" s="33">
        <v>0</v>
      </c>
      <c r="AJ4" s="33">
        <v>0</v>
      </c>
      <c r="AK4" s="52"/>
      <c r="AL4" s="53" t="s">
        <v>102</v>
      </c>
    </row>
    <row r="5" spans="1:38" ht="20.25" thickBot="1">
      <c r="A5" s="36"/>
      <c r="B5" s="454"/>
      <c r="C5" s="455"/>
      <c r="D5" s="455"/>
      <c r="E5" s="455"/>
      <c r="F5" s="456"/>
      <c r="G5" s="454"/>
      <c r="H5" s="455"/>
      <c r="I5" s="455"/>
      <c r="J5" s="455"/>
      <c r="K5" s="455"/>
      <c r="L5" s="456"/>
      <c r="M5" s="8" t="s">
        <v>47</v>
      </c>
      <c r="N5" s="9"/>
      <c r="O5" s="463"/>
      <c r="P5" s="464"/>
      <c r="Q5" s="464"/>
      <c r="R5" s="464"/>
      <c r="S5" s="465"/>
      <c r="T5" s="463"/>
      <c r="U5" s="464"/>
      <c r="V5" s="464"/>
      <c r="W5" s="464"/>
      <c r="X5" s="464"/>
      <c r="Y5" s="465"/>
      <c r="AC5" s="33">
        <v>1</v>
      </c>
      <c r="AD5" s="33">
        <v>0</v>
      </c>
      <c r="AE5" s="33">
        <v>5000</v>
      </c>
      <c r="AF5" s="33">
        <v>6000</v>
      </c>
      <c r="AG5" s="33">
        <v>2000</v>
      </c>
      <c r="AH5" s="33">
        <v>2000</v>
      </c>
      <c r="AI5" s="33">
        <v>2000</v>
      </c>
      <c r="AJ5" s="33">
        <v>2000</v>
      </c>
      <c r="AK5" s="52"/>
      <c r="AL5" s="52"/>
    </row>
    <row r="6" spans="1:38" ht="35.25" thickBot="1">
      <c r="A6" s="37"/>
      <c r="B6" s="38"/>
      <c r="C6" s="39"/>
      <c r="D6" s="40"/>
      <c r="E6" s="41"/>
      <c r="F6" s="40"/>
      <c r="G6" s="472"/>
      <c r="H6" s="473"/>
      <c r="I6" s="472"/>
      <c r="J6" s="473"/>
      <c r="K6" s="472"/>
      <c r="L6" s="473"/>
      <c r="M6" s="30"/>
      <c r="N6" s="30" t="s">
        <v>64</v>
      </c>
      <c r="O6" s="10" t="s">
        <v>89</v>
      </c>
      <c r="P6" s="11" t="s">
        <v>90</v>
      </c>
      <c r="Q6" s="12" t="s">
        <v>48</v>
      </c>
      <c r="R6" s="12" t="s">
        <v>49</v>
      </c>
      <c r="S6" s="12" t="s">
        <v>50</v>
      </c>
      <c r="T6" s="474" t="s">
        <v>59</v>
      </c>
      <c r="U6" s="475"/>
      <c r="V6" s="474" t="s">
        <v>61</v>
      </c>
      <c r="W6" s="475"/>
      <c r="X6" s="474" t="s">
        <v>60</v>
      </c>
      <c r="Y6" s="475"/>
      <c r="AC6" s="33">
        <v>2</v>
      </c>
      <c r="AD6" s="33">
        <v>0</v>
      </c>
      <c r="AE6" s="33"/>
      <c r="AF6" s="33"/>
      <c r="AG6" s="33">
        <v>4000</v>
      </c>
      <c r="AH6" s="33">
        <v>4000</v>
      </c>
      <c r="AI6" s="33">
        <v>4000</v>
      </c>
      <c r="AJ6" s="33">
        <v>4000</v>
      </c>
      <c r="AK6" s="52"/>
      <c r="AL6" s="52"/>
    </row>
    <row r="7" spans="1:38" ht="20.25" thickBot="1">
      <c r="A7" s="37"/>
      <c r="B7" s="39"/>
      <c r="C7" s="39"/>
      <c r="D7" s="42"/>
      <c r="E7" s="41"/>
      <c r="F7" s="40"/>
      <c r="G7" s="43"/>
      <c r="H7" s="44"/>
      <c r="I7" s="43"/>
      <c r="J7" s="45"/>
      <c r="K7" s="43"/>
      <c r="L7" s="45"/>
      <c r="M7" s="31" t="s">
        <v>64</v>
      </c>
      <c r="N7" s="13">
        <v>0</v>
      </c>
      <c r="O7" s="14">
        <v>0</v>
      </c>
      <c r="P7" s="14">
        <v>0</v>
      </c>
      <c r="Q7" s="15">
        <v>0</v>
      </c>
      <c r="R7" s="16">
        <v>0</v>
      </c>
      <c r="S7" s="16">
        <v>0</v>
      </c>
      <c r="T7" s="43"/>
      <c r="U7" s="44"/>
      <c r="V7" s="43"/>
      <c r="W7" s="45"/>
      <c r="X7" s="43"/>
      <c r="Y7" s="45"/>
      <c r="AC7" s="33">
        <v>3</v>
      </c>
      <c r="AD7" s="33">
        <v>0</v>
      </c>
      <c r="AE7" s="33"/>
      <c r="AF7" s="33"/>
      <c r="AG7" s="33">
        <v>6000</v>
      </c>
      <c r="AH7" s="33">
        <v>6000</v>
      </c>
      <c r="AI7" s="33">
        <v>6000</v>
      </c>
      <c r="AJ7" s="33">
        <v>6000</v>
      </c>
      <c r="AK7" s="52"/>
      <c r="AL7" s="52"/>
    </row>
    <row r="8" spans="1:38" ht="51.6" customHeight="1" thickBot="1">
      <c r="A8" s="46"/>
      <c r="B8" s="18"/>
      <c r="C8" s="18"/>
      <c r="D8" s="18"/>
      <c r="E8" s="19"/>
      <c r="F8" s="19"/>
      <c r="G8" s="479"/>
      <c r="H8" s="448"/>
      <c r="I8" s="479"/>
      <c r="J8" s="450"/>
      <c r="K8" s="466"/>
      <c r="L8" s="466"/>
      <c r="M8" s="17" t="s">
        <v>99</v>
      </c>
      <c r="N8" s="47">
        <v>0</v>
      </c>
      <c r="O8" s="18">
        <v>22700</v>
      </c>
      <c r="P8" s="18">
        <v>25350</v>
      </c>
      <c r="Q8" s="18">
        <v>27370</v>
      </c>
      <c r="R8" s="19">
        <v>32450</v>
      </c>
      <c r="S8" s="19">
        <v>37120</v>
      </c>
      <c r="T8" s="479" t="s">
        <v>70</v>
      </c>
      <c r="U8" s="448" t="s">
        <v>71</v>
      </c>
      <c r="V8" s="479" t="s">
        <v>72</v>
      </c>
      <c r="W8" s="450" t="s">
        <v>73</v>
      </c>
      <c r="X8" s="466">
        <v>6000</v>
      </c>
      <c r="Y8" s="466">
        <v>5000</v>
      </c>
      <c r="AC8" s="33">
        <v>4</v>
      </c>
      <c r="AD8" s="33">
        <v>0</v>
      </c>
      <c r="AE8" s="33"/>
      <c r="AF8" s="33"/>
      <c r="AG8" s="33"/>
      <c r="AH8" s="33">
        <v>8000</v>
      </c>
      <c r="AI8" s="33">
        <v>8000</v>
      </c>
      <c r="AJ8" s="33">
        <v>8000</v>
      </c>
      <c r="AK8" s="52"/>
      <c r="AL8" s="52"/>
    </row>
    <row r="9" spans="1:38" ht="23.45" customHeight="1" thickBot="1">
      <c r="A9" s="48"/>
      <c r="B9" s="20"/>
      <c r="C9" s="20"/>
      <c r="D9" s="20"/>
      <c r="E9" s="20"/>
      <c r="F9" s="20"/>
      <c r="G9" s="480"/>
      <c r="H9" s="451"/>
      <c r="I9" s="480"/>
      <c r="J9" s="453"/>
      <c r="K9" s="467"/>
      <c r="L9" s="467"/>
      <c r="M9" s="28" t="s">
        <v>91</v>
      </c>
      <c r="N9" s="49">
        <v>0</v>
      </c>
      <c r="O9" s="20">
        <v>23230</v>
      </c>
      <c r="P9" s="20">
        <v>26300</v>
      </c>
      <c r="Q9" s="20">
        <v>27890</v>
      </c>
      <c r="R9" s="20">
        <v>33190</v>
      </c>
      <c r="S9" s="20">
        <v>37970</v>
      </c>
      <c r="T9" s="480"/>
      <c r="U9" s="451"/>
      <c r="V9" s="480"/>
      <c r="W9" s="453"/>
      <c r="X9" s="467"/>
      <c r="Y9" s="467"/>
      <c r="AC9" s="33">
        <v>5</v>
      </c>
      <c r="AD9" s="33">
        <v>0</v>
      </c>
      <c r="AE9" s="33"/>
      <c r="AF9" s="33"/>
      <c r="AG9" s="33"/>
      <c r="AH9" s="33">
        <v>10000</v>
      </c>
      <c r="AI9" s="33">
        <v>10000</v>
      </c>
      <c r="AJ9" s="33">
        <v>10000</v>
      </c>
      <c r="AK9" s="52"/>
      <c r="AL9" s="52"/>
    </row>
    <row r="10" spans="1:38" ht="20.25" thickBot="1">
      <c r="A10" s="48"/>
      <c r="B10" s="20"/>
      <c r="C10" s="20"/>
      <c r="D10" s="20"/>
      <c r="E10" s="20"/>
      <c r="F10" s="20"/>
      <c r="G10" s="480"/>
      <c r="H10" s="451"/>
      <c r="I10" s="480"/>
      <c r="J10" s="453"/>
      <c r="K10" s="467"/>
      <c r="L10" s="467"/>
      <c r="M10" s="28" t="s">
        <v>92</v>
      </c>
      <c r="N10" s="49">
        <v>0</v>
      </c>
      <c r="O10" s="20">
        <v>23760</v>
      </c>
      <c r="P10" s="20">
        <v>27260</v>
      </c>
      <c r="Q10" s="20">
        <v>28950</v>
      </c>
      <c r="R10" s="20">
        <v>34050</v>
      </c>
      <c r="S10" s="20">
        <v>38930</v>
      </c>
      <c r="T10" s="480"/>
      <c r="U10" s="451"/>
      <c r="V10" s="480"/>
      <c r="W10" s="453"/>
      <c r="X10" s="467"/>
      <c r="Y10" s="467"/>
      <c r="AC10" s="33">
        <v>6</v>
      </c>
      <c r="AD10" s="33">
        <v>0</v>
      </c>
      <c r="AE10" s="33"/>
      <c r="AF10" s="33"/>
      <c r="AG10" s="33"/>
      <c r="AH10" s="33"/>
      <c r="AI10" s="33">
        <v>12000</v>
      </c>
      <c r="AJ10" s="33">
        <v>12000</v>
      </c>
      <c r="AK10" s="52"/>
      <c r="AL10" s="52"/>
    </row>
    <row r="11" spans="1:38" ht="20.25" thickBot="1">
      <c r="A11" s="48"/>
      <c r="B11" s="20"/>
      <c r="C11" s="20"/>
      <c r="D11" s="20"/>
      <c r="E11" s="20"/>
      <c r="F11" s="20"/>
      <c r="G11" s="480"/>
      <c r="H11" s="451"/>
      <c r="I11" s="480"/>
      <c r="J11" s="453"/>
      <c r="K11" s="467"/>
      <c r="L11" s="467"/>
      <c r="M11" s="28" t="s">
        <v>93</v>
      </c>
      <c r="N11" s="49">
        <v>0</v>
      </c>
      <c r="O11" s="20">
        <v>24290</v>
      </c>
      <c r="P11" s="20">
        <v>28210</v>
      </c>
      <c r="Q11" s="20">
        <v>29910</v>
      </c>
      <c r="R11" s="20">
        <v>34890</v>
      </c>
      <c r="S11" s="20">
        <v>39990</v>
      </c>
      <c r="T11" s="480"/>
      <c r="U11" s="451"/>
      <c r="V11" s="480"/>
      <c r="W11" s="453"/>
      <c r="X11" s="467"/>
      <c r="Y11" s="467"/>
      <c r="AC11" s="33">
        <v>7</v>
      </c>
      <c r="AD11" s="33">
        <v>0</v>
      </c>
      <c r="AE11" s="33"/>
      <c r="AF11" s="33"/>
      <c r="AG11" s="33"/>
      <c r="AH11" s="33"/>
      <c r="AI11" s="33">
        <v>14000</v>
      </c>
      <c r="AJ11" s="33">
        <v>14000</v>
      </c>
      <c r="AK11" s="52"/>
      <c r="AL11" s="52"/>
    </row>
    <row r="12" spans="1:38" ht="20.25" thickBot="1">
      <c r="A12" s="48"/>
      <c r="B12" s="20"/>
      <c r="C12" s="20"/>
      <c r="D12" s="20"/>
      <c r="E12" s="20"/>
      <c r="F12" s="20"/>
      <c r="G12" s="480"/>
      <c r="H12" s="451"/>
      <c r="I12" s="480"/>
      <c r="J12" s="453"/>
      <c r="K12" s="467"/>
      <c r="L12" s="467"/>
      <c r="M12" s="28" t="s">
        <v>94</v>
      </c>
      <c r="N12" s="49">
        <v>0</v>
      </c>
      <c r="O12" s="20">
        <v>24820</v>
      </c>
      <c r="P12" s="20">
        <v>29270</v>
      </c>
      <c r="Q12" s="20">
        <v>30870</v>
      </c>
      <c r="R12" s="20">
        <v>35750</v>
      </c>
      <c r="S12" s="20">
        <v>40940</v>
      </c>
      <c r="T12" s="480"/>
      <c r="U12" s="451"/>
      <c r="V12" s="480"/>
      <c r="W12" s="453"/>
      <c r="X12" s="467"/>
      <c r="Y12" s="467"/>
      <c r="AC12" s="33">
        <v>8</v>
      </c>
      <c r="AD12" s="33">
        <v>0</v>
      </c>
      <c r="AE12" s="33"/>
      <c r="AF12" s="33"/>
      <c r="AG12" s="33"/>
      <c r="AH12" s="33"/>
      <c r="AI12" s="33">
        <v>16000</v>
      </c>
      <c r="AJ12" s="33">
        <v>16000</v>
      </c>
      <c r="AK12" s="52"/>
      <c r="AL12" s="52"/>
    </row>
    <row r="13" spans="1:38" ht="20.25" thickBot="1">
      <c r="A13" s="48"/>
      <c r="B13" s="20"/>
      <c r="C13" s="20"/>
      <c r="D13" s="20"/>
      <c r="E13" s="20"/>
      <c r="F13" s="20"/>
      <c r="G13" s="480"/>
      <c r="H13" s="451"/>
      <c r="I13" s="480"/>
      <c r="J13" s="453"/>
      <c r="K13" s="467"/>
      <c r="L13" s="467"/>
      <c r="M13" s="28" t="s">
        <v>95</v>
      </c>
      <c r="N13" s="49">
        <v>0</v>
      </c>
      <c r="O13" s="20">
        <v>25450</v>
      </c>
      <c r="P13" s="20">
        <v>30230</v>
      </c>
      <c r="Q13" s="20">
        <v>31810</v>
      </c>
      <c r="R13" s="20">
        <v>36690</v>
      </c>
      <c r="S13" s="20">
        <v>41890</v>
      </c>
      <c r="T13" s="480"/>
      <c r="U13" s="451"/>
      <c r="V13" s="480"/>
      <c r="W13" s="453"/>
      <c r="X13" s="467"/>
      <c r="Y13" s="467"/>
      <c r="AC13" s="33">
        <v>9</v>
      </c>
      <c r="AD13" s="33">
        <v>0</v>
      </c>
      <c r="AE13" s="33"/>
      <c r="AF13" s="33"/>
      <c r="AG13" s="33"/>
      <c r="AH13" s="33"/>
      <c r="AI13" s="33">
        <v>18000</v>
      </c>
      <c r="AJ13" s="33">
        <v>18000</v>
      </c>
      <c r="AK13" s="52"/>
      <c r="AL13" s="52"/>
    </row>
    <row r="14" spans="1:38" ht="20.25" thickBot="1">
      <c r="A14" s="48"/>
      <c r="B14" s="20"/>
      <c r="C14" s="20"/>
      <c r="D14" s="20"/>
      <c r="E14" s="20"/>
      <c r="F14" s="20"/>
      <c r="G14" s="480"/>
      <c r="H14" s="451"/>
      <c r="I14" s="480"/>
      <c r="J14" s="453"/>
      <c r="K14" s="467"/>
      <c r="L14" s="467"/>
      <c r="M14" s="28" t="s">
        <v>96</v>
      </c>
      <c r="N14" s="49">
        <v>0</v>
      </c>
      <c r="O14" s="20">
        <v>25990</v>
      </c>
      <c r="P14" s="20">
        <v>31190</v>
      </c>
      <c r="Q14" s="20">
        <v>32870</v>
      </c>
      <c r="R14" s="20">
        <v>37650</v>
      </c>
      <c r="S14" s="20">
        <v>42850</v>
      </c>
      <c r="T14" s="480"/>
      <c r="U14" s="451"/>
      <c r="V14" s="480"/>
      <c r="W14" s="453"/>
      <c r="X14" s="467"/>
      <c r="Y14" s="467"/>
      <c r="AC14" s="33">
        <v>10</v>
      </c>
      <c r="AD14" s="33">
        <v>0</v>
      </c>
      <c r="AE14" s="33"/>
      <c r="AF14" s="33"/>
      <c r="AG14" s="33"/>
      <c r="AH14" s="33"/>
      <c r="AI14" s="33">
        <v>20000</v>
      </c>
      <c r="AJ14" s="33">
        <v>20000</v>
      </c>
      <c r="AK14" s="52"/>
      <c r="AL14" s="52"/>
    </row>
    <row r="15" spans="1:38" ht="20.25" thickBot="1">
      <c r="A15" s="48"/>
      <c r="B15" s="20"/>
      <c r="C15" s="20"/>
      <c r="D15" s="20"/>
      <c r="E15" s="20"/>
      <c r="F15" s="20"/>
      <c r="G15" s="481"/>
      <c r="H15" s="454"/>
      <c r="I15" s="481"/>
      <c r="J15" s="456"/>
      <c r="K15" s="467"/>
      <c r="L15" s="467"/>
      <c r="M15" s="28" t="s">
        <v>97</v>
      </c>
      <c r="N15" s="49">
        <v>0</v>
      </c>
      <c r="O15" s="20">
        <v>26510</v>
      </c>
      <c r="P15" s="20">
        <v>32130</v>
      </c>
      <c r="Q15" s="20">
        <v>33830</v>
      </c>
      <c r="R15" s="20">
        <v>38610</v>
      </c>
      <c r="S15" s="20">
        <v>43910</v>
      </c>
      <c r="T15" s="481"/>
      <c r="U15" s="454"/>
      <c r="V15" s="481"/>
      <c r="W15" s="456"/>
      <c r="X15" s="467"/>
      <c r="Y15" s="467"/>
      <c r="AC15" s="33">
        <v>11</v>
      </c>
      <c r="AD15" s="33">
        <v>0</v>
      </c>
      <c r="AE15" s="33"/>
      <c r="AF15" s="33"/>
      <c r="AG15" s="33"/>
      <c r="AH15" s="33"/>
      <c r="AI15" s="33">
        <v>22000</v>
      </c>
      <c r="AJ15" s="33">
        <v>22000</v>
      </c>
      <c r="AK15" s="52"/>
      <c r="AL15" s="52"/>
    </row>
    <row r="16" spans="1:38" ht="20.25" thickBot="1">
      <c r="A16" s="48"/>
      <c r="B16" s="20"/>
      <c r="C16" s="20"/>
      <c r="D16" s="20"/>
      <c r="E16" s="20"/>
      <c r="F16" s="20"/>
      <c r="G16" s="469"/>
      <c r="H16" s="470"/>
      <c r="I16" s="470"/>
      <c r="J16" s="471"/>
      <c r="K16" s="468"/>
      <c r="L16" s="468"/>
      <c r="M16" s="28" t="s">
        <v>98</v>
      </c>
      <c r="N16" s="49">
        <v>0</v>
      </c>
      <c r="O16" s="20">
        <v>27050</v>
      </c>
      <c r="P16" s="20">
        <v>33190</v>
      </c>
      <c r="Q16" s="20">
        <v>34790</v>
      </c>
      <c r="R16" s="20">
        <v>39560</v>
      </c>
      <c r="S16" s="20">
        <v>44860</v>
      </c>
      <c r="T16" s="469" t="s">
        <v>74</v>
      </c>
      <c r="U16" s="470"/>
      <c r="V16" s="470"/>
      <c r="W16" s="471"/>
      <c r="X16" s="468"/>
      <c r="Y16" s="468"/>
      <c r="AC16" s="33">
        <v>12</v>
      </c>
      <c r="AD16" s="33">
        <v>0</v>
      </c>
      <c r="AE16" s="33"/>
      <c r="AF16" s="33"/>
      <c r="AG16" s="33"/>
      <c r="AH16" s="33"/>
      <c r="AI16" s="33">
        <v>24000</v>
      </c>
      <c r="AJ16" s="33">
        <v>24000</v>
      </c>
      <c r="AK16" s="52"/>
      <c r="AL16" s="52"/>
    </row>
    <row r="17" spans="1:38" ht="20.25">
      <c r="A17" s="21"/>
      <c r="M17" s="21"/>
      <c r="N17" s="21"/>
      <c r="AC17" s="33">
        <v>13</v>
      </c>
      <c r="AD17" s="33">
        <v>0</v>
      </c>
      <c r="AE17" s="33"/>
      <c r="AF17" s="33"/>
      <c r="AG17" s="33"/>
      <c r="AH17" s="33"/>
      <c r="AI17" s="33">
        <v>26000</v>
      </c>
      <c r="AJ17" s="33">
        <v>26000</v>
      </c>
      <c r="AK17" s="52"/>
      <c r="AL17" s="52"/>
    </row>
    <row r="18" spans="1:38" ht="39.6" customHeight="1">
      <c r="A18" s="21"/>
      <c r="M18" s="21" t="s">
        <v>69</v>
      </c>
      <c r="N18" s="21"/>
      <c r="AC18" s="33">
        <v>14</v>
      </c>
      <c r="AD18" s="33">
        <v>0</v>
      </c>
      <c r="AE18" s="33"/>
      <c r="AF18" s="33"/>
      <c r="AG18" s="33"/>
      <c r="AH18" s="33"/>
      <c r="AI18" s="33">
        <v>28000</v>
      </c>
      <c r="AJ18" s="33">
        <v>28000</v>
      </c>
      <c r="AK18" s="52"/>
      <c r="AL18" s="52"/>
    </row>
    <row r="19" spans="1:38" ht="19.5">
      <c r="A19" s="2"/>
      <c r="M19" s="2" t="s">
        <v>51</v>
      </c>
      <c r="N19" s="2"/>
      <c r="AC19" s="33">
        <v>15</v>
      </c>
      <c r="AD19" s="33">
        <v>0</v>
      </c>
      <c r="AE19" s="33"/>
      <c r="AF19" s="33"/>
      <c r="AG19" s="33"/>
      <c r="AH19" s="33"/>
      <c r="AI19" s="33">
        <v>30000</v>
      </c>
      <c r="AJ19" s="33">
        <v>30000</v>
      </c>
      <c r="AK19" s="52"/>
      <c r="AL19" s="52"/>
    </row>
    <row r="20" spans="1:38" ht="19.5">
      <c r="A20" s="2"/>
      <c r="M20" s="2" t="s">
        <v>75</v>
      </c>
      <c r="N20" s="2"/>
      <c r="AC20" s="33">
        <v>16</v>
      </c>
      <c r="AD20" s="33">
        <v>0</v>
      </c>
      <c r="AE20" s="33"/>
      <c r="AF20" s="33"/>
      <c r="AG20" s="33"/>
      <c r="AH20" s="33"/>
      <c r="AI20" s="33">
        <v>32000</v>
      </c>
      <c r="AJ20" s="33"/>
      <c r="AK20" s="52"/>
      <c r="AL20" s="52"/>
    </row>
    <row r="21" spans="1:38" ht="19.5">
      <c r="M21" s="26" t="s">
        <v>76</v>
      </c>
      <c r="AC21" s="33">
        <v>17</v>
      </c>
      <c r="AD21" s="33">
        <v>0</v>
      </c>
      <c r="AE21" s="33"/>
      <c r="AF21" s="33"/>
      <c r="AG21" s="33"/>
      <c r="AH21" s="33"/>
      <c r="AI21" s="33">
        <v>34000</v>
      </c>
      <c r="AJ21" s="33"/>
      <c r="AK21" s="52"/>
      <c r="AL21" s="52"/>
    </row>
    <row r="22" spans="1:38" ht="19.5">
      <c r="M22" s="26" t="s">
        <v>67</v>
      </c>
    </row>
  </sheetData>
  <sheetProtection password="CF7A" sheet="1" objects="1" scenarios="1" selectLockedCells="1" selectUnlockedCells="1"/>
  <mergeCells count="29">
    <mergeCell ref="AE2:AF2"/>
    <mergeCell ref="AI2:AJ2"/>
    <mergeCell ref="AG2:AH2"/>
    <mergeCell ref="X6:Y6"/>
    <mergeCell ref="G8:G15"/>
    <mergeCell ref="H8:H15"/>
    <mergeCell ref="I8:I15"/>
    <mergeCell ref="J8:J15"/>
    <mergeCell ref="K8:K16"/>
    <mergeCell ref="L8:L16"/>
    <mergeCell ref="G16:J16"/>
    <mergeCell ref="T8:T15"/>
    <mergeCell ref="U8:U15"/>
    <mergeCell ref="V8:V15"/>
    <mergeCell ref="W8:W15"/>
    <mergeCell ref="X8:X16"/>
    <mergeCell ref="Y8:Y16"/>
    <mergeCell ref="T16:W16"/>
    <mergeCell ref="G6:H6"/>
    <mergeCell ref="I6:J6"/>
    <mergeCell ref="K6:L6"/>
    <mergeCell ref="T6:U6"/>
    <mergeCell ref="V6:W6"/>
    <mergeCell ref="A1:L1"/>
    <mergeCell ref="M1:Y1"/>
    <mergeCell ref="B3:F5"/>
    <mergeCell ref="G3:L5"/>
    <mergeCell ref="O3:S5"/>
    <mergeCell ref="T3:Y5"/>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BA73"/>
  <sheetViews>
    <sheetView topLeftCell="A16" zoomScale="89" zoomScaleNormal="89" zoomScaleSheetLayoutView="100" workbookViewId="0">
      <selection activeCell="J45" sqref="J45"/>
    </sheetView>
  </sheetViews>
  <sheetFormatPr defaultRowHeight="16.5"/>
  <cols>
    <col min="1" max="1" width="10.5" style="241" customWidth="1"/>
    <col min="2" max="2" width="9" style="195"/>
    <col min="3" max="3" width="9.75" style="196" bestFit="1" customWidth="1"/>
    <col min="4" max="4" width="9" style="192"/>
    <col min="5" max="5" width="9.75" style="193" bestFit="1" customWidth="1"/>
    <col min="6" max="6" width="9" style="65"/>
    <col min="7" max="7" width="11.375" style="72" bestFit="1" customWidth="1"/>
    <col min="8" max="8" width="9" style="197"/>
    <col min="9" max="9" width="4.875" style="71" customWidth="1"/>
    <col min="10" max="10" width="9.5" style="71" bestFit="1" customWidth="1"/>
    <col min="11" max="11" width="9" style="65"/>
    <col min="12" max="12" width="8.875" style="71"/>
    <col min="13" max="13" width="5" style="197" customWidth="1"/>
    <col min="14" max="14" width="5.25" style="71" customWidth="1"/>
    <col min="15" max="15" width="10.25" style="71" customWidth="1"/>
    <col min="16" max="16" width="9" style="65"/>
    <col min="17" max="17" width="9.5" style="71" bestFit="1" customWidth="1"/>
    <col min="18" max="18" width="4.5" style="197" customWidth="1"/>
    <col min="19" max="19" width="5.5" style="71" customWidth="1"/>
    <col min="20" max="20" width="10.5" style="71" customWidth="1"/>
    <col min="21" max="21" width="9" style="65"/>
    <col min="22" max="22" width="8.875" style="71"/>
    <col min="23" max="24" width="9" style="207"/>
    <col min="25" max="25" width="9.5" style="207" bestFit="1" customWidth="1"/>
    <col min="26" max="53" width="9" style="207"/>
    <col min="54" max="16384" width="9" style="65"/>
  </cols>
  <sheetData>
    <row r="1" spans="1:26">
      <c r="A1" s="247" t="s">
        <v>52</v>
      </c>
      <c r="B1" s="248" t="s">
        <v>53</v>
      </c>
      <c r="C1" s="249" t="s">
        <v>54</v>
      </c>
      <c r="D1" s="250" t="s">
        <v>55</v>
      </c>
      <c r="E1" s="251" t="s">
        <v>56</v>
      </c>
      <c r="F1" s="252" t="s">
        <v>57</v>
      </c>
      <c r="G1" s="253" t="s">
        <v>58</v>
      </c>
      <c r="I1" s="181"/>
      <c r="J1" s="182" t="s">
        <v>52</v>
      </c>
      <c r="K1" s="183" t="s">
        <v>53</v>
      </c>
      <c r="L1" s="184" t="s">
        <v>54</v>
      </c>
      <c r="N1" s="274"/>
      <c r="O1" s="251" t="s">
        <v>52</v>
      </c>
      <c r="P1" s="250" t="s">
        <v>55</v>
      </c>
      <c r="Q1" s="275" t="s">
        <v>56</v>
      </c>
      <c r="S1" s="213"/>
      <c r="T1" s="214" t="s">
        <v>52</v>
      </c>
      <c r="U1" s="205" t="s">
        <v>57</v>
      </c>
      <c r="V1" s="206" t="s">
        <v>66</v>
      </c>
      <c r="X1" s="254"/>
      <c r="Y1" s="255" t="s">
        <v>52</v>
      </c>
      <c r="Z1" s="256" t="s">
        <v>198</v>
      </c>
    </row>
    <row r="2" spans="1:26">
      <c r="A2" s="239">
        <v>1500</v>
      </c>
      <c r="B2" s="187">
        <v>277</v>
      </c>
      <c r="C2" s="194">
        <v>972</v>
      </c>
      <c r="D2" s="66">
        <v>222</v>
      </c>
      <c r="E2" s="189">
        <v>1329</v>
      </c>
      <c r="F2" s="204">
        <v>90</v>
      </c>
      <c r="G2" s="201">
        <v>90</v>
      </c>
      <c r="H2" s="199"/>
      <c r="I2" s="185">
        <v>1</v>
      </c>
      <c r="J2" s="185">
        <v>45800</v>
      </c>
      <c r="K2" s="187">
        <v>1145</v>
      </c>
      <c r="L2" s="194">
        <v>4008</v>
      </c>
      <c r="N2" s="272">
        <v>1</v>
      </c>
      <c r="O2" s="273">
        <v>219500</v>
      </c>
      <c r="P2" s="68">
        <v>1770</v>
      </c>
      <c r="Q2" s="276">
        <v>10622</v>
      </c>
      <c r="S2" s="288">
        <v>1</v>
      </c>
      <c r="T2" s="210">
        <v>182000</v>
      </c>
      <c r="U2" s="200">
        <v>9000</v>
      </c>
      <c r="V2" s="201">
        <v>9000</v>
      </c>
      <c r="W2" s="208"/>
      <c r="X2" s="257">
        <v>1</v>
      </c>
      <c r="Y2" s="260">
        <v>72800</v>
      </c>
      <c r="Z2" s="261">
        <v>153</v>
      </c>
    </row>
    <row r="3" spans="1:26">
      <c r="A3" s="239">
        <v>3000</v>
      </c>
      <c r="B3" s="187">
        <v>277</v>
      </c>
      <c r="C3" s="194">
        <v>972</v>
      </c>
      <c r="D3" s="66">
        <v>222</v>
      </c>
      <c r="E3" s="189">
        <v>1329</v>
      </c>
      <c r="F3" s="204">
        <v>180</v>
      </c>
      <c r="G3" s="201">
        <v>180</v>
      </c>
      <c r="H3" s="199"/>
      <c r="I3" s="185">
        <v>2</v>
      </c>
      <c r="J3" s="185">
        <v>43900</v>
      </c>
      <c r="K3" s="187">
        <v>1098</v>
      </c>
      <c r="L3" s="194">
        <v>3841</v>
      </c>
      <c r="N3" s="272">
        <v>2</v>
      </c>
      <c r="O3" s="273">
        <v>212000</v>
      </c>
      <c r="P3" s="68">
        <v>1710</v>
      </c>
      <c r="Q3" s="276">
        <v>10259</v>
      </c>
      <c r="S3" s="288">
        <v>2</v>
      </c>
      <c r="T3" s="210">
        <v>175600</v>
      </c>
      <c r="U3" s="200">
        <v>9000</v>
      </c>
      <c r="V3" s="201">
        <v>9000</v>
      </c>
      <c r="W3" s="208"/>
      <c r="X3" s="257">
        <v>2</v>
      </c>
      <c r="Y3" s="260">
        <v>69800</v>
      </c>
      <c r="Z3" s="261">
        <v>147</v>
      </c>
    </row>
    <row r="4" spans="1:26">
      <c r="A4" s="239">
        <v>4500</v>
      </c>
      <c r="B4" s="187">
        <v>277</v>
      </c>
      <c r="C4" s="194">
        <v>972</v>
      </c>
      <c r="D4" s="66">
        <v>222</v>
      </c>
      <c r="E4" s="189">
        <v>1329</v>
      </c>
      <c r="F4" s="204">
        <v>270</v>
      </c>
      <c r="G4" s="201">
        <v>270</v>
      </c>
      <c r="H4" s="199"/>
      <c r="I4" s="185">
        <v>3</v>
      </c>
      <c r="J4" s="185">
        <v>42000</v>
      </c>
      <c r="K4" s="187">
        <v>1050</v>
      </c>
      <c r="L4" s="194">
        <v>3675</v>
      </c>
      <c r="N4" s="272">
        <v>3</v>
      </c>
      <c r="O4" s="273">
        <v>204500</v>
      </c>
      <c r="P4" s="68">
        <v>1649</v>
      </c>
      <c r="Q4" s="276">
        <v>9896</v>
      </c>
      <c r="S4" s="288">
        <v>3</v>
      </c>
      <c r="T4" s="210">
        <v>169200</v>
      </c>
      <c r="U4" s="200">
        <v>9000</v>
      </c>
      <c r="V4" s="201">
        <v>9000</v>
      </c>
      <c r="W4" s="208"/>
      <c r="X4" s="257">
        <v>3</v>
      </c>
      <c r="Y4" s="260">
        <v>66800</v>
      </c>
      <c r="Z4" s="261">
        <v>140</v>
      </c>
    </row>
    <row r="5" spans="1:26">
      <c r="A5" s="239">
        <v>6000</v>
      </c>
      <c r="B5" s="187">
        <v>277</v>
      </c>
      <c r="C5" s="194">
        <v>972</v>
      </c>
      <c r="D5" s="66">
        <v>222</v>
      </c>
      <c r="E5" s="189">
        <v>1329</v>
      </c>
      <c r="F5" s="204">
        <v>360</v>
      </c>
      <c r="G5" s="201">
        <v>360</v>
      </c>
      <c r="H5" s="199"/>
      <c r="I5" s="185">
        <v>4</v>
      </c>
      <c r="J5" s="185">
        <v>40100</v>
      </c>
      <c r="K5" s="187">
        <v>1002</v>
      </c>
      <c r="L5" s="194">
        <v>3509</v>
      </c>
      <c r="N5" s="272">
        <v>4</v>
      </c>
      <c r="O5" s="273">
        <v>197000</v>
      </c>
      <c r="P5" s="68">
        <v>1589</v>
      </c>
      <c r="Q5" s="276">
        <v>9533</v>
      </c>
      <c r="S5" s="288">
        <v>4</v>
      </c>
      <c r="T5" s="210">
        <v>162800</v>
      </c>
      <c r="U5" s="200">
        <v>9000</v>
      </c>
      <c r="V5" s="201">
        <v>9000</v>
      </c>
      <c r="W5" s="208"/>
      <c r="X5" s="257">
        <v>4</v>
      </c>
      <c r="Y5" s="260">
        <v>63800</v>
      </c>
      <c r="Z5" s="261">
        <v>134</v>
      </c>
    </row>
    <row r="6" spans="1:26">
      <c r="A6" s="239">
        <v>7500</v>
      </c>
      <c r="B6" s="187">
        <v>277</v>
      </c>
      <c r="C6" s="194">
        <v>972</v>
      </c>
      <c r="D6" s="66">
        <v>222</v>
      </c>
      <c r="E6" s="189">
        <v>1329</v>
      </c>
      <c r="F6" s="204">
        <v>450</v>
      </c>
      <c r="G6" s="201">
        <v>450</v>
      </c>
      <c r="H6" s="199"/>
      <c r="I6" s="185">
        <v>5</v>
      </c>
      <c r="J6" s="185">
        <v>38200</v>
      </c>
      <c r="K6" s="187">
        <v>955</v>
      </c>
      <c r="L6" s="194">
        <v>3342</v>
      </c>
      <c r="N6" s="272">
        <v>5</v>
      </c>
      <c r="O6" s="273">
        <v>189500</v>
      </c>
      <c r="P6" s="68">
        <v>1528</v>
      </c>
      <c r="Q6" s="276">
        <v>9170</v>
      </c>
      <c r="S6" s="288">
        <v>5</v>
      </c>
      <c r="T6" s="210">
        <v>156400</v>
      </c>
      <c r="U6" s="200">
        <v>9000</v>
      </c>
      <c r="V6" s="201">
        <v>9000</v>
      </c>
      <c r="W6" s="208"/>
      <c r="X6" s="257">
        <v>5</v>
      </c>
      <c r="Y6" s="260">
        <v>60800</v>
      </c>
      <c r="Z6" s="261">
        <v>128</v>
      </c>
    </row>
    <row r="7" spans="1:26">
      <c r="A7" s="239">
        <v>8700</v>
      </c>
      <c r="B7" s="187">
        <v>277</v>
      </c>
      <c r="C7" s="194">
        <v>972</v>
      </c>
      <c r="D7" s="66">
        <v>222</v>
      </c>
      <c r="E7" s="189">
        <v>1329</v>
      </c>
      <c r="F7" s="204">
        <v>522</v>
      </c>
      <c r="G7" s="201">
        <v>522</v>
      </c>
      <c r="H7" s="199"/>
      <c r="I7" s="185">
        <v>6</v>
      </c>
      <c r="J7" s="185">
        <v>36300</v>
      </c>
      <c r="K7" s="187">
        <v>908</v>
      </c>
      <c r="L7" s="194">
        <v>3176</v>
      </c>
      <c r="N7" s="188">
        <v>6</v>
      </c>
      <c r="O7" s="189">
        <v>182000</v>
      </c>
      <c r="P7" s="68">
        <v>1468</v>
      </c>
      <c r="Q7" s="67">
        <v>8807</v>
      </c>
      <c r="S7" s="209">
        <v>6</v>
      </c>
      <c r="T7" s="210">
        <v>150000</v>
      </c>
      <c r="U7" s="200">
        <v>9000</v>
      </c>
      <c r="V7" s="201">
        <v>9000</v>
      </c>
      <c r="W7" s="208"/>
      <c r="X7" s="257">
        <v>6</v>
      </c>
      <c r="Y7" s="260">
        <v>57800</v>
      </c>
      <c r="Z7" s="261">
        <v>121</v>
      </c>
    </row>
    <row r="8" spans="1:26">
      <c r="A8" s="239">
        <v>9900</v>
      </c>
      <c r="B8" s="187">
        <v>277</v>
      </c>
      <c r="C8" s="194">
        <v>972</v>
      </c>
      <c r="D8" s="66">
        <v>222</v>
      </c>
      <c r="E8" s="189">
        <v>1329</v>
      </c>
      <c r="F8" s="204">
        <v>594</v>
      </c>
      <c r="G8" s="201">
        <v>594</v>
      </c>
      <c r="H8" s="199"/>
      <c r="I8" s="185">
        <v>7</v>
      </c>
      <c r="J8" s="185">
        <v>34800</v>
      </c>
      <c r="K8" s="187">
        <v>870</v>
      </c>
      <c r="L8" s="194">
        <v>3045</v>
      </c>
      <c r="N8" s="188">
        <v>7</v>
      </c>
      <c r="O8" s="189">
        <v>175600</v>
      </c>
      <c r="P8" s="68">
        <v>1416</v>
      </c>
      <c r="Q8" s="67">
        <v>8497</v>
      </c>
      <c r="S8" s="209">
        <v>7</v>
      </c>
      <c r="T8" s="210">
        <v>147900</v>
      </c>
      <c r="U8" s="200">
        <v>8874</v>
      </c>
      <c r="V8" s="201">
        <v>8874</v>
      </c>
      <c r="W8" s="208"/>
      <c r="X8" s="257">
        <v>7</v>
      </c>
      <c r="Y8" s="260">
        <v>55400</v>
      </c>
      <c r="Z8" s="261">
        <v>116</v>
      </c>
    </row>
    <row r="9" spans="1:26">
      <c r="A9" s="239">
        <v>11100</v>
      </c>
      <c r="B9" s="187">
        <v>277</v>
      </c>
      <c r="C9" s="194">
        <v>972</v>
      </c>
      <c r="D9" s="66">
        <v>222</v>
      </c>
      <c r="E9" s="189">
        <v>1329</v>
      </c>
      <c r="F9" s="204">
        <v>666</v>
      </c>
      <c r="G9" s="201">
        <v>666</v>
      </c>
      <c r="H9" s="199"/>
      <c r="I9" s="185">
        <v>8</v>
      </c>
      <c r="J9" s="185">
        <v>33300</v>
      </c>
      <c r="K9" s="187">
        <v>833</v>
      </c>
      <c r="L9" s="194">
        <v>2914</v>
      </c>
      <c r="N9" s="272">
        <v>8</v>
      </c>
      <c r="O9" s="189">
        <v>169200</v>
      </c>
      <c r="P9" s="68">
        <v>1365</v>
      </c>
      <c r="Q9" s="67">
        <v>8188</v>
      </c>
      <c r="S9" s="209">
        <v>8</v>
      </c>
      <c r="T9" s="210">
        <v>142500</v>
      </c>
      <c r="U9" s="200">
        <v>8550</v>
      </c>
      <c r="V9" s="201">
        <v>8550</v>
      </c>
      <c r="W9" s="208"/>
      <c r="X9" s="257">
        <v>8</v>
      </c>
      <c r="Y9" s="260">
        <v>53000</v>
      </c>
      <c r="Z9" s="261">
        <v>111</v>
      </c>
    </row>
    <row r="10" spans="1:26">
      <c r="A10" s="239">
        <v>12540</v>
      </c>
      <c r="B10" s="187">
        <v>313</v>
      </c>
      <c r="C10" s="194">
        <v>1097</v>
      </c>
      <c r="D10" s="66">
        <v>222</v>
      </c>
      <c r="E10" s="189">
        <v>1329</v>
      </c>
      <c r="F10" s="204">
        <v>752</v>
      </c>
      <c r="G10" s="201">
        <v>752</v>
      </c>
      <c r="H10" s="199"/>
      <c r="I10" s="185">
        <v>9</v>
      </c>
      <c r="J10" s="185">
        <v>31800</v>
      </c>
      <c r="K10" s="187">
        <v>795</v>
      </c>
      <c r="L10" s="194">
        <v>2783</v>
      </c>
      <c r="N10" s="272">
        <v>9</v>
      </c>
      <c r="O10" s="189">
        <v>162800</v>
      </c>
      <c r="P10" s="68">
        <v>1313</v>
      </c>
      <c r="Q10" s="67">
        <v>7878</v>
      </c>
      <c r="S10" s="209">
        <v>9</v>
      </c>
      <c r="T10" s="210">
        <v>137100</v>
      </c>
      <c r="U10" s="200">
        <v>8226</v>
      </c>
      <c r="V10" s="201">
        <v>8226</v>
      </c>
      <c r="W10" s="208"/>
      <c r="X10" s="257">
        <v>9</v>
      </c>
      <c r="Y10" s="260">
        <v>50600</v>
      </c>
      <c r="Z10" s="261">
        <v>106</v>
      </c>
    </row>
    <row r="11" spans="1:26">
      <c r="A11" s="239">
        <v>13500</v>
      </c>
      <c r="B11" s="187">
        <v>338</v>
      </c>
      <c r="C11" s="194">
        <v>1182</v>
      </c>
      <c r="D11" s="66">
        <v>222</v>
      </c>
      <c r="E11" s="189">
        <v>1329</v>
      </c>
      <c r="F11" s="204">
        <v>810</v>
      </c>
      <c r="G11" s="201">
        <v>810</v>
      </c>
      <c r="H11" s="199"/>
      <c r="I11" s="185">
        <v>10</v>
      </c>
      <c r="J11" s="185">
        <v>30300</v>
      </c>
      <c r="K11" s="187">
        <v>758</v>
      </c>
      <c r="L11" s="194">
        <v>2651</v>
      </c>
      <c r="N11" s="272">
        <v>10</v>
      </c>
      <c r="O11" s="189">
        <v>156400</v>
      </c>
      <c r="P11" s="68">
        <v>1261</v>
      </c>
      <c r="Q11" s="67">
        <v>7568</v>
      </c>
      <c r="S11" s="209">
        <v>10</v>
      </c>
      <c r="T11" s="210">
        <v>131700</v>
      </c>
      <c r="U11" s="200">
        <v>7902</v>
      </c>
      <c r="V11" s="201">
        <v>7902</v>
      </c>
      <c r="W11" s="208"/>
      <c r="X11" s="257">
        <v>10</v>
      </c>
      <c r="Y11" s="260">
        <v>48200</v>
      </c>
      <c r="Z11" s="261">
        <v>101</v>
      </c>
    </row>
    <row r="12" spans="1:26">
      <c r="A12" s="239">
        <v>15840</v>
      </c>
      <c r="B12" s="187">
        <v>396</v>
      </c>
      <c r="C12" s="194">
        <v>1386</v>
      </c>
      <c r="D12" s="66">
        <v>222</v>
      </c>
      <c r="E12" s="189">
        <v>1329</v>
      </c>
      <c r="F12" s="204">
        <v>950</v>
      </c>
      <c r="G12" s="201">
        <v>950</v>
      </c>
      <c r="H12" s="199"/>
      <c r="I12" s="185">
        <v>11</v>
      </c>
      <c r="J12" s="185">
        <v>28800</v>
      </c>
      <c r="K12" s="187">
        <v>720</v>
      </c>
      <c r="L12" s="194">
        <v>2520</v>
      </c>
      <c r="N12" s="272">
        <v>11</v>
      </c>
      <c r="O12" s="189">
        <v>150000</v>
      </c>
      <c r="P12" s="68">
        <v>1210</v>
      </c>
      <c r="Q12" s="67">
        <v>7259</v>
      </c>
      <c r="S12" s="209">
        <v>11</v>
      </c>
      <c r="T12" s="210">
        <v>126300</v>
      </c>
      <c r="U12" s="200">
        <v>7578</v>
      </c>
      <c r="V12" s="201">
        <v>7578</v>
      </c>
      <c r="W12" s="208"/>
      <c r="X12" s="257">
        <v>11</v>
      </c>
      <c r="Y12" s="257">
        <v>45800</v>
      </c>
      <c r="Z12" s="262">
        <v>96</v>
      </c>
    </row>
    <row r="13" spans="1:26">
      <c r="A13" s="239">
        <v>16500</v>
      </c>
      <c r="B13" s="187">
        <v>413</v>
      </c>
      <c r="C13" s="194">
        <v>1444</v>
      </c>
      <c r="D13" s="66">
        <v>222</v>
      </c>
      <c r="E13" s="189">
        <v>1329</v>
      </c>
      <c r="F13" s="204">
        <v>990</v>
      </c>
      <c r="G13" s="201">
        <v>990</v>
      </c>
      <c r="H13" s="199"/>
      <c r="I13" s="185">
        <v>12</v>
      </c>
      <c r="J13" s="245">
        <v>28590</v>
      </c>
      <c r="K13" s="314">
        <v>715</v>
      </c>
      <c r="L13" s="315">
        <v>2501</v>
      </c>
      <c r="N13" s="272">
        <v>12</v>
      </c>
      <c r="O13" s="189">
        <v>147900</v>
      </c>
      <c r="P13" s="68">
        <v>1193</v>
      </c>
      <c r="Q13" s="67">
        <v>7157</v>
      </c>
      <c r="S13" s="209">
        <v>12</v>
      </c>
      <c r="T13" s="210">
        <v>120900</v>
      </c>
      <c r="U13" s="200">
        <v>7254</v>
      </c>
      <c r="V13" s="201">
        <v>7254</v>
      </c>
      <c r="W13" s="208"/>
      <c r="X13" s="257">
        <v>12</v>
      </c>
      <c r="Y13" s="257">
        <v>43900</v>
      </c>
      <c r="Z13" s="262">
        <v>92</v>
      </c>
    </row>
    <row r="14" spans="1:26">
      <c r="A14" s="239">
        <v>17280</v>
      </c>
      <c r="B14" s="187">
        <v>432</v>
      </c>
      <c r="C14" s="194">
        <v>1512</v>
      </c>
      <c r="D14" s="66">
        <v>222</v>
      </c>
      <c r="E14" s="189">
        <v>1329</v>
      </c>
      <c r="F14" s="204">
        <v>1037</v>
      </c>
      <c r="G14" s="201">
        <v>1037</v>
      </c>
      <c r="H14" s="199"/>
      <c r="I14" s="185">
        <v>13</v>
      </c>
      <c r="J14" s="245">
        <v>27600</v>
      </c>
      <c r="K14" s="314">
        <v>690</v>
      </c>
      <c r="L14" s="315">
        <v>2415</v>
      </c>
      <c r="N14" s="188">
        <v>13</v>
      </c>
      <c r="O14" s="189">
        <v>142500</v>
      </c>
      <c r="P14" s="68">
        <v>1149</v>
      </c>
      <c r="Q14" s="67">
        <v>6896</v>
      </c>
      <c r="S14" s="209">
        <v>13</v>
      </c>
      <c r="T14" s="210">
        <v>115500</v>
      </c>
      <c r="U14" s="200">
        <v>6930</v>
      </c>
      <c r="V14" s="201">
        <v>6930</v>
      </c>
      <c r="W14" s="208"/>
      <c r="X14" s="257">
        <v>13</v>
      </c>
      <c r="Y14" s="257">
        <v>42000</v>
      </c>
      <c r="Z14" s="262">
        <v>88</v>
      </c>
    </row>
    <row r="15" spans="1:26">
      <c r="A15" s="239">
        <v>17880</v>
      </c>
      <c r="B15" s="187">
        <v>447</v>
      </c>
      <c r="C15" s="194">
        <v>1564</v>
      </c>
      <c r="D15" s="66">
        <v>222</v>
      </c>
      <c r="E15" s="189">
        <v>1329</v>
      </c>
      <c r="F15" s="204">
        <v>1073</v>
      </c>
      <c r="G15" s="201">
        <v>1073</v>
      </c>
      <c r="H15" s="199"/>
      <c r="I15" s="185">
        <v>14</v>
      </c>
      <c r="J15" s="185">
        <v>26400</v>
      </c>
      <c r="K15" s="187">
        <v>660</v>
      </c>
      <c r="L15" s="194">
        <v>2310</v>
      </c>
      <c r="N15" s="188">
        <v>14</v>
      </c>
      <c r="O15" s="189">
        <v>137100</v>
      </c>
      <c r="P15" s="68">
        <v>1106</v>
      </c>
      <c r="Q15" s="67">
        <v>6634</v>
      </c>
      <c r="S15" s="209">
        <v>14</v>
      </c>
      <c r="T15" s="210">
        <v>110100</v>
      </c>
      <c r="U15" s="200">
        <v>6606</v>
      </c>
      <c r="V15" s="201">
        <v>6606</v>
      </c>
      <c r="W15" s="208"/>
      <c r="X15" s="257">
        <v>14</v>
      </c>
      <c r="Y15" s="257">
        <v>40100</v>
      </c>
      <c r="Z15" s="262">
        <v>84</v>
      </c>
    </row>
    <row r="16" spans="1:26">
      <c r="A16" s="239">
        <v>19047</v>
      </c>
      <c r="B16" s="187">
        <v>476</v>
      </c>
      <c r="C16" s="194">
        <v>1666</v>
      </c>
      <c r="D16" s="66">
        <v>222</v>
      </c>
      <c r="E16" s="189">
        <v>1329</v>
      </c>
      <c r="F16" s="204">
        <v>1143</v>
      </c>
      <c r="G16" s="201">
        <v>1143</v>
      </c>
      <c r="H16" s="199"/>
      <c r="I16" s="185">
        <v>15</v>
      </c>
      <c r="J16" s="185">
        <v>25250</v>
      </c>
      <c r="K16" s="187">
        <v>632</v>
      </c>
      <c r="L16" s="194">
        <v>2210</v>
      </c>
      <c r="N16" s="272">
        <v>15</v>
      </c>
      <c r="O16" s="189">
        <v>131700</v>
      </c>
      <c r="P16" s="68">
        <v>1062</v>
      </c>
      <c r="Q16" s="67">
        <v>6373</v>
      </c>
      <c r="S16" s="209">
        <v>15</v>
      </c>
      <c r="T16" s="210">
        <v>105600</v>
      </c>
      <c r="U16" s="200">
        <v>6336</v>
      </c>
      <c r="V16" s="201">
        <v>6336</v>
      </c>
      <c r="W16" s="208"/>
      <c r="X16" s="257">
        <v>15</v>
      </c>
      <c r="Y16" s="257">
        <v>38200</v>
      </c>
      <c r="Z16" s="258">
        <v>80</v>
      </c>
    </row>
    <row r="17" spans="1:53">
      <c r="A17" s="239">
        <v>20008</v>
      </c>
      <c r="B17" s="187">
        <v>500</v>
      </c>
      <c r="C17" s="194">
        <v>1751</v>
      </c>
      <c r="D17" s="66">
        <v>222</v>
      </c>
      <c r="E17" s="189">
        <v>1329</v>
      </c>
      <c r="F17" s="204">
        <v>1200</v>
      </c>
      <c r="G17" s="201">
        <v>1200</v>
      </c>
      <c r="H17" s="199"/>
      <c r="I17" s="185">
        <v>16</v>
      </c>
      <c r="J17" s="185">
        <v>24000</v>
      </c>
      <c r="K17" s="187">
        <v>600</v>
      </c>
      <c r="L17" s="194">
        <v>2100</v>
      </c>
      <c r="N17" s="272">
        <v>16</v>
      </c>
      <c r="O17" s="189">
        <v>126300</v>
      </c>
      <c r="P17" s="68">
        <v>1019</v>
      </c>
      <c r="Q17" s="67">
        <v>6112</v>
      </c>
      <c r="S17" s="209">
        <v>16</v>
      </c>
      <c r="T17" s="210">
        <v>101100</v>
      </c>
      <c r="U17" s="200">
        <v>6066</v>
      </c>
      <c r="V17" s="201">
        <v>6066</v>
      </c>
      <c r="W17" s="208"/>
      <c r="X17" s="257">
        <v>16</v>
      </c>
      <c r="Y17" s="257">
        <v>36300</v>
      </c>
      <c r="Z17" s="258">
        <v>76</v>
      </c>
    </row>
    <row r="18" spans="1:53">
      <c r="A18" s="239">
        <v>21009</v>
      </c>
      <c r="B18" s="187">
        <v>525</v>
      </c>
      <c r="C18" s="194">
        <v>1838</v>
      </c>
      <c r="D18" s="66">
        <v>222</v>
      </c>
      <c r="E18" s="189">
        <v>1329</v>
      </c>
      <c r="F18" s="204">
        <v>1261</v>
      </c>
      <c r="G18" s="201">
        <v>1261</v>
      </c>
      <c r="H18" s="199"/>
      <c r="I18" s="185">
        <v>17</v>
      </c>
      <c r="J18" s="185">
        <v>23100</v>
      </c>
      <c r="K18" s="187">
        <v>577</v>
      </c>
      <c r="L18" s="194">
        <v>2022</v>
      </c>
      <c r="N18" s="272">
        <v>17</v>
      </c>
      <c r="O18" s="189">
        <v>120900</v>
      </c>
      <c r="P18" s="68">
        <v>975</v>
      </c>
      <c r="Q18" s="67">
        <v>5850</v>
      </c>
      <c r="S18" s="209">
        <v>17</v>
      </c>
      <c r="T18" s="210">
        <v>96600</v>
      </c>
      <c r="U18" s="200">
        <v>5796</v>
      </c>
      <c r="V18" s="201">
        <v>5796</v>
      </c>
      <c r="W18" s="208"/>
      <c r="X18" s="257">
        <v>17</v>
      </c>
      <c r="Y18" s="257">
        <v>34800</v>
      </c>
      <c r="Z18" s="258">
        <v>73</v>
      </c>
    </row>
    <row r="19" spans="1:53">
      <c r="A19" s="239">
        <v>22000</v>
      </c>
      <c r="B19" s="187">
        <v>550</v>
      </c>
      <c r="C19" s="194">
        <v>1925</v>
      </c>
      <c r="D19" s="66">
        <v>222</v>
      </c>
      <c r="E19" s="189">
        <v>1329</v>
      </c>
      <c r="F19" s="204">
        <v>1320</v>
      </c>
      <c r="G19" s="201">
        <v>1320</v>
      </c>
      <c r="H19" s="199"/>
      <c r="I19" s="185">
        <v>18</v>
      </c>
      <c r="J19" s="185">
        <v>22000</v>
      </c>
      <c r="K19" s="187">
        <v>550</v>
      </c>
      <c r="L19" s="194">
        <v>1925</v>
      </c>
      <c r="N19" s="272">
        <v>18</v>
      </c>
      <c r="O19" s="189">
        <v>115500</v>
      </c>
      <c r="P19" s="68">
        <v>932</v>
      </c>
      <c r="Q19" s="67">
        <v>5589</v>
      </c>
      <c r="S19" s="209">
        <v>18</v>
      </c>
      <c r="T19" s="210">
        <v>92100</v>
      </c>
      <c r="U19" s="200">
        <v>5526</v>
      </c>
      <c r="V19" s="201">
        <v>5526</v>
      </c>
      <c r="W19" s="208"/>
      <c r="X19" s="257">
        <v>18</v>
      </c>
      <c r="Y19" s="257">
        <v>33300</v>
      </c>
      <c r="Z19" s="258">
        <v>70</v>
      </c>
    </row>
    <row r="20" spans="1:53">
      <c r="A20" s="239">
        <v>23100</v>
      </c>
      <c r="B20" s="187">
        <v>577</v>
      </c>
      <c r="C20" s="194">
        <v>2022</v>
      </c>
      <c r="D20" s="66">
        <v>222</v>
      </c>
      <c r="E20" s="189">
        <v>1329</v>
      </c>
      <c r="F20" s="204">
        <v>1386</v>
      </c>
      <c r="G20" s="201">
        <v>1386</v>
      </c>
      <c r="H20" s="199"/>
      <c r="I20" s="185">
        <v>19</v>
      </c>
      <c r="J20" s="185">
        <v>21009</v>
      </c>
      <c r="K20" s="187">
        <v>525</v>
      </c>
      <c r="L20" s="194">
        <v>1838</v>
      </c>
      <c r="N20" s="272">
        <v>19</v>
      </c>
      <c r="O20" s="189">
        <v>110100</v>
      </c>
      <c r="P20" s="68">
        <v>888</v>
      </c>
      <c r="Q20" s="67">
        <v>5328</v>
      </c>
      <c r="S20" s="209">
        <v>19</v>
      </c>
      <c r="T20" s="210">
        <v>87600</v>
      </c>
      <c r="U20" s="200">
        <v>5256</v>
      </c>
      <c r="V20" s="201">
        <v>5256</v>
      </c>
      <c r="W20" s="208"/>
      <c r="X20" s="257">
        <v>19</v>
      </c>
      <c r="Y20" s="257">
        <v>31800</v>
      </c>
      <c r="Z20" s="258">
        <v>67</v>
      </c>
    </row>
    <row r="21" spans="1:53" s="180" customFormat="1">
      <c r="A21" s="239">
        <v>24000</v>
      </c>
      <c r="B21" s="187">
        <v>600</v>
      </c>
      <c r="C21" s="194">
        <v>2100</v>
      </c>
      <c r="D21" s="66">
        <v>222</v>
      </c>
      <c r="E21" s="189">
        <v>1329</v>
      </c>
      <c r="F21" s="204">
        <v>1440</v>
      </c>
      <c r="G21" s="201">
        <v>1440</v>
      </c>
      <c r="H21" s="199"/>
      <c r="I21" s="185">
        <v>20</v>
      </c>
      <c r="J21" s="185">
        <v>20008</v>
      </c>
      <c r="K21" s="187">
        <v>500</v>
      </c>
      <c r="L21" s="194">
        <v>1751</v>
      </c>
      <c r="M21" s="197"/>
      <c r="N21" s="188">
        <v>20</v>
      </c>
      <c r="O21" s="189">
        <v>105600</v>
      </c>
      <c r="P21" s="68">
        <v>852</v>
      </c>
      <c r="Q21" s="67">
        <v>5110</v>
      </c>
      <c r="R21" s="197"/>
      <c r="S21" s="209">
        <v>20</v>
      </c>
      <c r="T21" s="210">
        <v>83900</v>
      </c>
      <c r="U21" s="200">
        <v>5034</v>
      </c>
      <c r="V21" s="201">
        <v>5034</v>
      </c>
      <c r="W21" s="208"/>
      <c r="X21" s="257">
        <v>20</v>
      </c>
      <c r="Y21" s="257">
        <v>30300</v>
      </c>
      <c r="Z21" s="258">
        <v>64</v>
      </c>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row>
    <row r="22" spans="1:53" s="180" customFormat="1">
      <c r="A22" s="239">
        <v>25250</v>
      </c>
      <c r="B22" s="187">
        <v>632</v>
      </c>
      <c r="C22" s="194">
        <v>2210</v>
      </c>
      <c r="D22" s="66">
        <v>222</v>
      </c>
      <c r="E22" s="189">
        <v>1329</v>
      </c>
      <c r="F22" s="204">
        <v>1515</v>
      </c>
      <c r="G22" s="201">
        <v>1515</v>
      </c>
      <c r="H22" s="199"/>
      <c r="I22" s="185">
        <v>21</v>
      </c>
      <c r="J22" s="185">
        <v>19047</v>
      </c>
      <c r="K22" s="187">
        <v>476</v>
      </c>
      <c r="L22" s="194">
        <v>1666</v>
      </c>
      <c r="M22" s="197"/>
      <c r="N22" s="188">
        <v>21</v>
      </c>
      <c r="O22" s="189">
        <v>101100</v>
      </c>
      <c r="P22" s="68">
        <v>815</v>
      </c>
      <c r="Q22" s="67">
        <v>4892</v>
      </c>
      <c r="R22" s="197"/>
      <c r="S22" s="209">
        <v>21</v>
      </c>
      <c r="T22" s="210">
        <v>80200</v>
      </c>
      <c r="U22" s="200">
        <v>4812</v>
      </c>
      <c r="V22" s="201">
        <v>4812</v>
      </c>
      <c r="W22" s="208"/>
      <c r="X22" s="257">
        <v>21</v>
      </c>
      <c r="Y22" s="257">
        <v>28800</v>
      </c>
      <c r="Z22" s="258">
        <v>60</v>
      </c>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row>
    <row r="23" spans="1:53" s="180" customFormat="1">
      <c r="A23" s="239">
        <v>26400</v>
      </c>
      <c r="B23" s="187">
        <v>660</v>
      </c>
      <c r="C23" s="194">
        <v>2310</v>
      </c>
      <c r="D23" s="66">
        <v>222</v>
      </c>
      <c r="E23" s="189">
        <v>1329</v>
      </c>
      <c r="F23" s="204">
        <v>1584</v>
      </c>
      <c r="G23" s="201">
        <v>1584</v>
      </c>
      <c r="H23" s="199"/>
      <c r="I23" s="185">
        <v>22</v>
      </c>
      <c r="J23" s="185">
        <v>17880</v>
      </c>
      <c r="K23" s="187">
        <v>447</v>
      </c>
      <c r="L23" s="194">
        <v>1564</v>
      </c>
      <c r="M23" s="197"/>
      <c r="N23" s="272">
        <v>22</v>
      </c>
      <c r="O23" s="189">
        <v>96600</v>
      </c>
      <c r="P23" s="68">
        <v>779</v>
      </c>
      <c r="Q23" s="67">
        <v>4675</v>
      </c>
      <c r="R23" s="197"/>
      <c r="S23" s="209">
        <v>22</v>
      </c>
      <c r="T23" s="210">
        <v>76500</v>
      </c>
      <c r="U23" s="200">
        <v>4590</v>
      </c>
      <c r="V23" s="201">
        <v>4590</v>
      </c>
      <c r="W23" s="208"/>
      <c r="X23" s="257">
        <v>22</v>
      </c>
      <c r="Y23" s="245">
        <v>28590</v>
      </c>
      <c r="Z23" s="258">
        <v>58</v>
      </c>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row>
    <row r="24" spans="1:53" s="180" customFormat="1">
      <c r="A24" s="245">
        <v>27600</v>
      </c>
      <c r="B24" s="314">
        <v>690</v>
      </c>
      <c r="C24" s="315">
        <v>2415</v>
      </c>
      <c r="D24" s="66">
        <v>222</v>
      </c>
      <c r="E24" s="189">
        <v>1329</v>
      </c>
      <c r="F24" s="314">
        <v>1656</v>
      </c>
      <c r="G24" s="316">
        <v>1656</v>
      </c>
      <c r="H24" s="199"/>
      <c r="I24" s="185">
        <v>23</v>
      </c>
      <c r="J24" s="185">
        <v>17280</v>
      </c>
      <c r="K24" s="187">
        <v>432</v>
      </c>
      <c r="L24" s="194">
        <v>1512</v>
      </c>
      <c r="M24" s="197"/>
      <c r="N24" s="272">
        <v>23</v>
      </c>
      <c r="O24" s="189">
        <v>92100</v>
      </c>
      <c r="P24" s="68">
        <v>743</v>
      </c>
      <c r="Q24" s="67">
        <v>4457</v>
      </c>
      <c r="R24" s="197"/>
      <c r="S24" s="209">
        <v>23</v>
      </c>
      <c r="T24" s="210">
        <v>72800</v>
      </c>
      <c r="U24" s="200">
        <v>4368</v>
      </c>
      <c r="V24" s="201">
        <v>4368</v>
      </c>
      <c r="W24" s="208"/>
      <c r="X24" s="257">
        <v>23</v>
      </c>
      <c r="Y24" s="245">
        <v>27600</v>
      </c>
      <c r="Z24" s="258">
        <v>55</v>
      </c>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row>
    <row r="25" spans="1:53" s="180" customFormat="1">
      <c r="A25" s="245">
        <v>28590</v>
      </c>
      <c r="B25" s="314">
        <v>715</v>
      </c>
      <c r="C25" s="315">
        <v>2501</v>
      </c>
      <c r="D25" s="66">
        <v>222</v>
      </c>
      <c r="E25" s="189">
        <v>1329</v>
      </c>
      <c r="F25" s="314">
        <v>1715</v>
      </c>
      <c r="G25" s="316">
        <v>1715</v>
      </c>
      <c r="H25" s="199"/>
      <c r="I25" s="185">
        <v>24</v>
      </c>
      <c r="J25" s="185">
        <v>16500</v>
      </c>
      <c r="K25" s="187">
        <v>413</v>
      </c>
      <c r="L25" s="194">
        <v>1444</v>
      </c>
      <c r="M25" s="197"/>
      <c r="N25" s="272">
        <v>24</v>
      </c>
      <c r="O25" s="189">
        <v>87600</v>
      </c>
      <c r="P25" s="68">
        <v>707</v>
      </c>
      <c r="Q25" s="67">
        <v>4239</v>
      </c>
      <c r="R25" s="197"/>
      <c r="S25" s="209">
        <v>24</v>
      </c>
      <c r="T25" s="210">
        <v>69800</v>
      </c>
      <c r="U25" s="200">
        <v>4188</v>
      </c>
      <c r="V25" s="201">
        <v>4188</v>
      </c>
      <c r="W25" s="208"/>
      <c r="X25" s="257">
        <v>24</v>
      </c>
      <c r="Y25" s="257">
        <v>27600</v>
      </c>
      <c r="Z25" s="258">
        <v>55</v>
      </c>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row>
    <row r="26" spans="1:53">
      <c r="A26" s="239">
        <v>28800</v>
      </c>
      <c r="B26" s="187">
        <v>720</v>
      </c>
      <c r="C26" s="194">
        <v>2520</v>
      </c>
      <c r="D26" s="66">
        <v>232</v>
      </c>
      <c r="E26" s="189">
        <v>1394</v>
      </c>
      <c r="F26" s="204">
        <v>1728</v>
      </c>
      <c r="G26" s="201">
        <v>1728</v>
      </c>
      <c r="H26" s="199"/>
      <c r="I26" s="185">
        <v>25</v>
      </c>
      <c r="J26" s="185">
        <v>15840</v>
      </c>
      <c r="K26" s="187">
        <v>396</v>
      </c>
      <c r="L26" s="194">
        <v>1386</v>
      </c>
      <c r="N26" s="272">
        <v>25</v>
      </c>
      <c r="O26" s="189">
        <v>83900</v>
      </c>
      <c r="P26" s="68">
        <v>677</v>
      </c>
      <c r="Q26" s="67">
        <v>4060</v>
      </c>
      <c r="S26" s="209">
        <v>25</v>
      </c>
      <c r="T26" s="210">
        <v>66800</v>
      </c>
      <c r="U26" s="204">
        <v>4008</v>
      </c>
      <c r="V26" s="201">
        <v>4008</v>
      </c>
      <c r="W26" s="208"/>
      <c r="X26" s="257">
        <v>25</v>
      </c>
      <c r="Y26" s="257">
        <v>27600</v>
      </c>
      <c r="Z26" s="258">
        <v>55</v>
      </c>
    </row>
    <row r="27" spans="1:53" s="180" customFormat="1">
      <c r="A27" s="239">
        <v>30300</v>
      </c>
      <c r="B27" s="187">
        <v>758</v>
      </c>
      <c r="C27" s="194">
        <v>2651</v>
      </c>
      <c r="D27" s="66">
        <v>244</v>
      </c>
      <c r="E27" s="189">
        <v>1466</v>
      </c>
      <c r="F27" s="204">
        <v>1818</v>
      </c>
      <c r="G27" s="201">
        <v>1818</v>
      </c>
      <c r="H27" s="199"/>
      <c r="I27" s="185">
        <v>26</v>
      </c>
      <c r="J27" s="186">
        <v>13500</v>
      </c>
      <c r="K27" s="187">
        <v>338</v>
      </c>
      <c r="L27" s="194">
        <v>1182</v>
      </c>
      <c r="M27" s="197"/>
      <c r="N27" s="272">
        <v>26</v>
      </c>
      <c r="O27" s="189">
        <v>80200</v>
      </c>
      <c r="P27" s="68">
        <v>647</v>
      </c>
      <c r="Q27" s="67">
        <v>3881</v>
      </c>
      <c r="R27" s="197"/>
      <c r="S27" s="209">
        <v>26</v>
      </c>
      <c r="T27" s="210">
        <v>63800</v>
      </c>
      <c r="U27" s="204">
        <v>3828</v>
      </c>
      <c r="V27" s="201">
        <v>3828</v>
      </c>
      <c r="W27" s="208"/>
      <c r="X27" s="257">
        <v>26</v>
      </c>
      <c r="Y27" s="257">
        <v>27600</v>
      </c>
      <c r="Z27" s="258">
        <v>55</v>
      </c>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row>
    <row r="28" spans="1:53" s="180" customFormat="1">
      <c r="A28" s="239">
        <v>31800</v>
      </c>
      <c r="B28" s="187">
        <v>795</v>
      </c>
      <c r="C28" s="194">
        <v>2783</v>
      </c>
      <c r="D28" s="66">
        <v>256</v>
      </c>
      <c r="E28" s="189">
        <v>1539</v>
      </c>
      <c r="F28" s="204">
        <v>1908</v>
      </c>
      <c r="G28" s="201">
        <v>1908</v>
      </c>
      <c r="H28" s="199"/>
      <c r="I28" s="185">
        <v>27</v>
      </c>
      <c r="J28" s="186">
        <v>12540</v>
      </c>
      <c r="K28" s="187">
        <v>313</v>
      </c>
      <c r="L28" s="194">
        <v>1097</v>
      </c>
      <c r="M28" s="197"/>
      <c r="N28" s="188">
        <v>27</v>
      </c>
      <c r="O28" s="189">
        <v>76500</v>
      </c>
      <c r="P28" s="68">
        <v>617</v>
      </c>
      <c r="Q28" s="67">
        <v>3702</v>
      </c>
      <c r="R28" s="197"/>
      <c r="S28" s="209">
        <v>27</v>
      </c>
      <c r="T28" s="210">
        <v>60800</v>
      </c>
      <c r="U28" s="204">
        <v>3648</v>
      </c>
      <c r="V28" s="201">
        <v>3648</v>
      </c>
      <c r="W28" s="208"/>
      <c r="X28" s="257">
        <v>27</v>
      </c>
      <c r="Y28" s="257">
        <v>27600</v>
      </c>
      <c r="Z28" s="258">
        <v>55</v>
      </c>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row>
    <row r="29" spans="1:53" s="180" customFormat="1">
      <c r="A29" s="239">
        <v>33300</v>
      </c>
      <c r="B29" s="187">
        <v>833</v>
      </c>
      <c r="C29" s="194">
        <v>2914</v>
      </c>
      <c r="D29" s="66">
        <v>269</v>
      </c>
      <c r="E29" s="189">
        <v>1611</v>
      </c>
      <c r="F29" s="204">
        <v>1998</v>
      </c>
      <c r="G29" s="201">
        <v>1998</v>
      </c>
      <c r="H29" s="199"/>
      <c r="I29" s="185">
        <v>28</v>
      </c>
      <c r="J29" s="186">
        <v>11100</v>
      </c>
      <c r="K29" s="187">
        <v>277</v>
      </c>
      <c r="L29" s="194">
        <v>972</v>
      </c>
      <c r="M29" s="197"/>
      <c r="N29" s="188">
        <v>28</v>
      </c>
      <c r="O29" s="189">
        <v>72800</v>
      </c>
      <c r="P29" s="68">
        <v>587</v>
      </c>
      <c r="Q29" s="67">
        <v>3523</v>
      </c>
      <c r="R29" s="197"/>
      <c r="S29" s="209">
        <v>28</v>
      </c>
      <c r="T29" s="210">
        <v>57800</v>
      </c>
      <c r="U29" s="204">
        <v>3468</v>
      </c>
      <c r="V29" s="201">
        <v>3468</v>
      </c>
      <c r="W29" s="208"/>
      <c r="X29" s="257">
        <v>28</v>
      </c>
      <c r="Y29" s="257">
        <v>27600</v>
      </c>
      <c r="Z29" s="258">
        <v>55</v>
      </c>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row>
    <row r="30" spans="1:53" s="180" customFormat="1">
      <c r="A30" s="239">
        <v>34800</v>
      </c>
      <c r="B30" s="187">
        <v>870</v>
      </c>
      <c r="C30" s="194">
        <v>3045</v>
      </c>
      <c r="D30" s="66">
        <v>281</v>
      </c>
      <c r="E30" s="189">
        <v>1684</v>
      </c>
      <c r="F30" s="204">
        <v>2088</v>
      </c>
      <c r="G30" s="201">
        <v>2088</v>
      </c>
      <c r="H30" s="199"/>
      <c r="I30" s="198"/>
      <c r="J30" s="198"/>
      <c r="K30" s="197"/>
      <c r="L30" s="198"/>
      <c r="M30" s="197"/>
      <c r="N30" s="272">
        <v>29</v>
      </c>
      <c r="O30" s="189">
        <v>69800</v>
      </c>
      <c r="P30" s="68">
        <v>563</v>
      </c>
      <c r="Q30" s="67">
        <v>3378</v>
      </c>
      <c r="R30" s="197"/>
      <c r="S30" s="209">
        <v>29</v>
      </c>
      <c r="T30" s="210">
        <v>55400</v>
      </c>
      <c r="U30" s="204">
        <v>3324</v>
      </c>
      <c r="V30" s="201">
        <v>3324</v>
      </c>
      <c r="W30" s="208"/>
      <c r="X30" s="257">
        <v>29</v>
      </c>
      <c r="Y30" s="257">
        <v>27600</v>
      </c>
      <c r="Z30" s="258">
        <v>55</v>
      </c>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row>
    <row r="31" spans="1:53" s="180" customFormat="1" ht="18.75" customHeight="1">
      <c r="A31" s="239">
        <v>36300</v>
      </c>
      <c r="B31" s="187">
        <v>908</v>
      </c>
      <c r="C31" s="194">
        <v>3176</v>
      </c>
      <c r="D31" s="66">
        <v>293</v>
      </c>
      <c r="E31" s="189">
        <v>1757</v>
      </c>
      <c r="F31" s="204">
        <v>2178</v>
      </c>
      <c r="G31" s="201">
        <v>2178</v>
      </c>
      <c r="H31" s="199"/>
      <c r="I31" s="198"/>
      <c r="J31" s="198"/>
      <c r="K31" s="197"/>
      <c r="L31" s="198"/>
      <c r="M31" s="197"/>
      <c r="N31" s="272">
        <v>30</v>
      </c>
      <c r="O31" s="189">
        <v>66800</v>
      </c>
      <c r="P31" s="66">
        <v>539</v>
      </c>
      <c r="Q31" s="67">
        <v>3233</v>
      </c>
      <c r="R31" s="197"/>
      <c r="S31" s="209">
        <v>30</v>
      </c>
      <c r="T31" s="210">
        <v>53000</v>
      </c>
      <c r="U31" s="204">
        <v>3180</v>
      </c>
      <c r="V31" s="201">
        <v>3180</v>
      </c>
      <c r="W31" s="208"/>
      <c r="X31" s="257">
        <v>30</v>
      </c>
      <c r="Y31" s="257">
        <v>27600</v>
      </c>
      <c r="Z31" s="258">
        <v>55</v>
      </c>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row>
    <row r="32" spans="1:53" s="180" customFormat="1">
      <c r="A32" s="239">
        <v>38200</v>
      </c>
      <c r="B32" s="187">
        <v>955</v>
      </c>
      <c r="C32" s="194">
        <v>3342</v>
      </c>
      <c r="D32" s="66">
        <v>308</v>
      </c>
      <c r="E32" s="189">
        <v>1849</v>
      </c>
      <c r="F32" s="204">
        <v>2292</v>
      </c>
      <c r="G32" s="201">
        <v>2292</v>
      </c>
      <c r="H32" s="199"/>
      <c r="I32" s="198"/>
      <c r="J32" s="198"/>
      <c r="K32" s="65"/>
      <c r="L32" s="198"/>
      <c r="M32" s="197"/>
      <c r="N32" s="272">
        <v>31</v>
      </c>
      <c r="O32" s="189">
        <v>63800</v>
      </c>
      <c r="P32" s="66">
        <v>515</v>
      </c>
      <c r="Q32" s="67">
        <v>3087</v>
      </c>
      <c r="R32" s="197"/>
      <c r="S32" s="209">
        <v>31</v>
      </c>
      <c r="T32" s="210">
        <v>50600</v>
      </c>
      <c r="U32" s="204">
        <v>3036</v>
      </c>
      <c r="V32" s="201">
        <v>3036</v>
      </c>
      <c r="W32" s="208"/>
      <c r="X32" s="257">
        <v>31</v>
      </c>
      <c r="Y32" s="257">
        <v>27600</v>
      </c>
      <c r="Z32" s="258">
        <v>55</v>
      </c>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row>
    <row r="33" spans="1:53" s="180" customFormat="1">
      <c r="A33" s="239">
        <v>40100</v>
      </c>
      <c r="B33" s="187">
        <v>1002</v>
      </c>
      <c r="C33" s="194">
        <v>3509</v>
      </c>
      <c r="D33" s="66">
        <v>323</v>
      </c>
      <c r="E33" s="189">
        <v>1940</v>
      </c>
      <c r="F33" s="204">
        <v>2406</v>
      </c>
      <c r="G33" s="201">
        <v>2406</v>
      </c>
      <c r="H33" s="199"/>
      <c r="I33" s="198"/>
      <c r="J33" s="198"/>
      <c r="K33" s="65"/>
      <c r="L33" s="198"/>
      <c r="M33" s="197"/>
      <c r="N33" s="272">
        <v>32</v>
      </c>
      <c r="O33" s="189">
        <v>60800</v>
      </c>
      <c r="P33" s="66">
        <v>490</v>
      </c>
      <c r="Q33" s="67">
        <v>2942</v>
      </c>
      <c r="R33" s="197"/>
      <c r="S33" s="209">
        <v>32</v>
      </c>
      <c r="T33" s="210">
        <v>48200</v>
      </c>
      <c r="U33" s="204">
        <v>2892</v>
      </c>
      <c r="V33" s="201">
        <v>2892</v>
      </c>
      <c r="W33" s="208"/>
      <c r="X33" s="257">
        <v>32</v>
      </c>
      <c r="Y33" s="257">
        <v>27600</v>
      </c>
      <c r="Z33" s="258">
        <v>55</v>
      </c>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row>
    <row r="34" spans="1:53" s="180" customFormat="1">
      <c r="A34" s="239">
        <v>42000</v>
      </c>
      <c r="B34" s="187">
        <v>1050</v>
      </c>
      <c r="C34" s="194">
        <v>3675</v>
      </c>
      <c r="D34" s="66">
        <v>339</v>
      </c>
      <c r="E34" s="189">
        <v>2032</v>
      </c>
      <c r="F34" s="204">
        <v>2520</v>
      </c>
      <c r="G34" s="201">
        <v>2520</v>
      </c>
      <c r="H34" s="199"/>
      <c r="I34" s="198"/>
      <c r="J34" s="198"/>
      <c r="K34" s="65"/>
      <c r="L34" s="198"/>
      <c r="M34" s="197"/>
      <c r="N34" s="272">
        <v>33</v>
      </c>
      <c r="O34" s="189">
        <v>57800</v>
      </c>
      <c r="P34" s="66">
        <v>466</v>
      </c>
      <c r="Q34" s="67">
        <v>2797</v>
      </c>
      <c r="R34" s="197"/>
      <c r="S34" s="209">
        <v>33</v>
      </c>
      <c r="T34" s="210">
        <v>45800</v>
      </c>
      <c r="U34" s="204">
        <v>2748</v>
      </c>
      <c r="V34" s="201">
        <v>2748</v>
      </c>
      <c r="W34" s="208"/>
      <c r="X34" s="257">
        <v>33</v>
      </c>
      <c r="Y34" s="257">
        <v>27600</v>
      </c>
      <c r="Z34" s="258">
        <v>55</v>
      </c>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row>
    <row r="35" spans="1:53" s="180" customFormat="1">
      <c r="A35" s="239">
        <v>43900</v>
      </c>
      <c r="B35" s="187">
        <v>1098</v>
      </c>
      <c r="C35" s="194">
        <v>3841</v>
      </c>
      <c r="D35" s="66">
        <v>354</v>
      </c>
      <c r="E35" s="189">
        <v>2124</v>
      </c>
      <c r="F35" s="204">
        <v>2634</v>
      </c>
      <c r="G35" s="201">
        <v>2634</v>
      </c>
      <c r="H35" s="199"/>
      <c r="I35" s="198"/>
      <c r="J35" s="198"/>
      <c r="K35" s="65"/>
      <c r="L35" s="198"/>
      <c r="M35" s="197"/>
      <c r="N35" s="188">
        <v>34</v>
      </c>
      <c r="O35" s="189">
        <v>55400</v>
      </c>
      <c r="P35" s="66">
        <v>447</v>
      </c>
      <c r="Q35" s="67">
        <v>2681</v>
      </c>
      <c r="R35" s="197"/>
      <c r="S35" s="209">
        <v>34</v>
      </c>
      <c r="T35" s="210">
        <v>43900</v>
      </c>
      <c r="U35" s="204">
        <v>2634</v>
      </c>
      <c r="V35" s="201">
        <v>2634</v>
      </c>
      <c r="W35" s="208"/>
      <c r="X35" s="257">
        <v>34</v>
      </c>
      <c r="Y35" s="257">
        <v>27600</v>
      </c>
      <c r="Z35" s="258">
        <v>55</v>
      </c>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row>
    <row r="36" spans="1:53">
      <c r="A36" s="239">
        <v>45800</v>
      </c>
      <c r="B36" s="187">
        <v>1145</v>
      </c>
      <c r="C36" s="194">
        <v>4008</v>
      </c>
      <c r="D36" s="66">
        <v>369</v>
      </c>
      <c r="E36" s="189">
        <v>2216</v>
      </c>
      <c r="F36" s="204">
        <v>2748</v>
      </c>
      <c r="G36" s="201">
        <v>2748</v>
      </c>
      <c r="H36" s="199"/>
      <c r="I36" s="198"/>
      <c r="J36" s="198"/>
      <c r="L36" s="198"/>
      <c r="N36" s="188">
        <v>35</v>
      </c>
      <c r="O36" s="189">
        <v>53000</v>
      </c>
      <c r="P36" s="66">
        <v>427</v>
      </c>
      <c r="Q36" s="67">
        <v>2565</v>
      </c>
      <c r="S36" s="209">
        <v>35</v>
      </c>
      <c r="T36" s="210">
        <v>42000</v>
      </c>
      <c r="U36" s="204">
        <v>2520</v>
      </c>
      <c r="V36" s="201">
        <v>2520</v>
      </c>
      <c r="W36" s="208"/>
      <c r="X36" s="257">
        <v>35</v>
      </c>
      <c r="Y36" s="257">
        <v>27600</v>
      </c>
      <c r="Z36" s="258">
        <v>55</v>
      </c>
    </row>
    <row r="37" spans="1:53">
      <c r="A37" s="239">
        <v>48200</v>
      </c>
      <c r="B37" s="187">
        <v>1145</v>
      </c>
      <c r="C37" s="194">
        <v>4008</v>
      </c>
      <c r="D37" s="66">
        <v>389</v>
      </c>
      <c r="E37" s="189">
        <v>2332</v>
      </c>
      <c r="F37" s="204">
        <v>2892</v>
      </c>
      <c r="G37" s="201">
        <v>2892</v>
      </c>
      <c r="H37" s="199"/>
      <c r="I37" s="198"/>
      <c r="J37" s="198"/>
      <c r="L37" s="198"/>
      <c r="N37" s="272">
        <v>36</v>
      </c>
      <c r="O37" s="189">
        <v>50600</v>
      </c>
      <c r="P37" s="66">
        <v>408</v>
      </c>
      <c r="Q37" s="67">
        <v>2449</v>
      </c>
      <c r="S37" s="209">
        <v>36</v>
      </c>
      <c r="T37" s="210">
        <v>40100</v>
      </c>
      <c r="U37" s="204">
        <v>2406</v>
      </c>
      <c r="V37" s="201">
        <v>2406</v>
      </c>
      <c r="W37" s="208"/>
      <c r="X37" s="257">
        <v>36</v>
      </c>
      <c r="Y37" s="257">
        <v>27600</v>
      </c>
      <c r="Z37" s="258">
        <v>55</v>
      </c>
    </row>
    <row r="38" spans="1:53" s="180" customFormat="1">
      <c r="A38" s="239">
        <v>50600</v>
      </c>
      <c r="B38" s="187">
        <v>1145</v>
      </c>
      <c r="C38" s="194">
        <v>4008</v>
      </c>
      <c r="D38" s="66">
        <v>408</v>
      </c>
      <c r="E38" s="189">
        <v>2449</v>
      </c>
      <c r="F38" s="204">
        <v>3036</v>
      </c>
      <c r="G38" s="201">
        <v>3036</v>
      </c>
      <c r="H38" s="199"/>
      <c r="I38" s="198"/>
      <c r="J38" s="198"/>
      <c r="K38" s="65"/>
      <c r="L38" s="198"/>
      <c r="M38" s="197"/>
      <c r="N38" s="272">
        <v>37</v>
      </c>
      <c r="O38" s="189">
        <v>48200</v>
      </c>
      <c r="P38" s="66">
        <v>389</v>
      </c>
      <c r="Q38" s="67">
        <v>2332</v>
      </c>
      <c r="R38" s="197"/>
      <c r="S38" s="209">
        <v>37</v>
      </c>
      <c r="T38" s="210">
        <v>38200</v>
      </c>
      <c r="U38" s="204">
        <v>2292</v>
      </c>
      <c r="V38" s="201">
        <v>2292</v>
      </c>
      <c r="W38" s="208"/>
      <c r="X38" s="257">
        <v>37</v>
      </c>
      <c r="Y38" s="257">
        <v>27600</v>
      </c>
      <c r="Z38" s="258">
        <v>55</v>
      </c>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row>
    <row r="39" spans="1:53" s="180" customFormat="1">
      <c r="A39" s="239">
        <v>53000</v>
      </c>
      <c r="B39" s="187">
        <v>1145</v>
      </c>
      <c r="C39" s="194">
        <v>4008</v>
      </c>
      <c r="D39" s="66">
        <v>427</v>
      </c>
      <c r="E39" s="189">
        <v>2565</v>
      </c>
      <c r="F39" s="204">
        <v>3180</v>
      </c>
      <c r="G39" s="201">
        <v>3180</v>
      </c>
      <c r="H39" s="199"/>
      <c r="I39" s="198"/>
      <c r="J39" s="198"/>
      <c r="K39" s="65"/>
      <c r="L39" s="198"/>
      <c r="M39" s="197"/>
      <c r="N39" s="272">
        <v>38</v>
      </c>
      <c r="O39" s="189">
        <v>45800</v>
      </c>
      <c r="P39" s="66">
        <v>369</v>
      </c>
      <c r="Q39" s="67">
        <v>2216</v>
      </c>
      <c r="R39" s="197"/>
      <c r="S39" s="209">
        <v>38</v>
      </c>
      <c r="T39" s="210">
        <v>36300</v>
      </c>
      <c r="U39" s="204">
        <v>2178</v>
      </c>
      <c r="V39" s="201">
        <v>2178</v>
      </c>
      <c r="W39" s="208"/>
      <c r="X39" s="257"/>
      <c r="Y39" s="259"/>
      <c r="Z39" s="258"/>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row>
    <row r="40" spans="1:53" s="180" customFormat="1">
      <c r="A40" s="239">
        <v>55400</v>
      </c>
      <c r="B40" s="187">
        <v>1145</v>
      </c>
      <c r="C40" s="194">
        <v>4008</v>
      </c>
      <c r="D40" s="66">
        <v>447</v>
      </c>
      <c r="E40" s="189">
        <v>2681</v>
      </c>
      <c r="F40" s="204">
        <v>3324</v>
      </c>
      <c r="G40" s="201">
        <v>3324</v>
      </c>
      <c r="H40" s="199"/>
      <c r="I40" s="198"/>
      <c r="J40" s="198"/>
      <c r="K40" s="65"/>
      <c r="L40" s="198"/>
      <c r="M40" s="197"/>
      <c r="N40" s="272">
        <v>39</v>
      </c>
      <c r="O40" s="189">
        <v>43900</v>
      </c>
      <c r="P40" s="66">
        <v>354</v>
      </c>
      <c r="Q40" s="67">
        <v>2124</v>
      </c>
      <c r="R40" s="197"/>
      <c r="S40" s="209">
        <v>39</v>
      </c>
      <c r="T40" s="210">
        <v>34800</v>
      </c>
      <c r="U40" s="204">
        <v>2088</v>
      </c>
      <c r="V40" s="201">
        <v>2088</v>
      </c>
      <c r="W40" s="208"/>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row>
    <row r="41" spans="1:53" s="180" customFormat="1">
      <c r="A41" s="239">
        <v>57800</v>
      </c>
      <c r="B41" s="187">
        <v>1145</v>
      </c>
      <c r="C41" s="194">
        <v>4008</v>
      </c>
      <c r="D41" s="66">
        <v>466</v>
      </c>
      <c r="E41" s="189">
        <v>2797</v>
      </c>
      <c r="F41" s="204">
        <v>3468</v>
      </c>
      <c r="G41" s="201">
        <v>3468</v>
      </c>
      <c r="H41" s="199"/>
      <c r="I41" s="198"/>
      <c r="J41" s="198"/>
      <c r="K41" s="65"/>
      <c r="L41" s="198"/>
      <c r="M41" s="197"/>
      <c r="N41" s="272">
        <v>40</v>
      </c>
      <c r="O41" s="189">
        <v>42000</v>
      </c>
      <c r="P41" s="66">
        <v>339</v>
      </c>
      <c r="Q41" s="67">
        <v>2032</v>
      </c>
      <c r="R41" s="197"/>
      <c r="S41" s="209">
        <v>40</v>
      </c>
      <c r="T41" s="210">
        <v>33300</v>
      </c>
      <c r="U41" s="204">
        <v>1998</v>
      </c>
      <c r="V41" s="201">
        <v>1998</v>
      </c>
      <c r="W41" s="208"/>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row>
    <row r="42" spans="1:53" s="180" customFormat="1">
      <c r="A42" s="239">
        <v>60800</v>
      </c>
      <c r="B42" s="187">
        <v>1145</v>
      </c>
      <c r="C42" s="194">
        <v>4008</v>
      </c>
      <c r="D42" s="66">
        <v>490</v>
      </c>
      <c r="E42" s="189">
        <v>2942</v>
      </c>
      <c r="F42" s="204">
        <v>3648</v>
      </c>
      <c r="G42" s="201">
        <v>3648</v>
      </c>
      <c r="H42" s="199"/>
      <c r="I42" s="198"/>
      <c r="J42" s="198"/>
      <c r="K42" s="65"/>
      <c r="L42" s="198"/>
      <c r="M42" s="197"/>
      <c r="N42" s="188">
        <v>41</v>
      </c>
      <c r="O42" s="189">
        <v>40100</v>
      </c>
      <c r="P42" s="66">
        <v>323</v>
      </c>
      <c r="Q42" s="67">
        <v>1940</v>
      </c>
      <c r="R42" s="197"/>
      <c r="S42" s="209">
        <v>41</v>
      </c>
      <c r="T42" s="210">
        <v>31800</v>
      </c>
      <c r="U42" s="204">
        <v>1908</v>
      </c>
      <c r="V42" s="201">
        <v>1908</v>
      </c>
      <c r="W42" s="208"/>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row>
    <row r="43" spans="1:53">
      <c r="A43" s="239">
        <v>63800</v>
      </c>
      <c r="B43" s="187">
        <v>1145</v>
      </c>
      <c r="C43" s="194">
        <v>4008</v>
      </c>
      <c r="D43" s="66">
        <v>515</v>
      </c>
      <c r="E43" s="189">
        <v>3087</v>
      </c>
      <c r="F43" s="204">
        <v>3828</v>
      </c>
      <c r="G43" s="201">
        <v>3828</v>
      </c>
      <c r="H43" s="199"/>
      <c r="I43" s="198"/>
      <c r="J43" s="198"/>
      <c r="L43" s="198"/>
      <c r="N43" s="188">
        <v>42</v>
      </c>
      <c r="O43" s="189">
        <v>38200</v>
      </c>
      <c r="P43" s="66">
        <v>308</v>
      </c>
      <c r="Q43" s="67">
        <v>1849</v>
      </c>
      <c r="S43" s="209">
        <v>42</v>
      </c>
      <c r="T43" s="210">
        <v>30300</v>
      </c>
      <c r="U43" s="204">
        <v>1818</v>
      </c>
      <c r="V43" s="201">
        <v>1818</v>
      </c>
      <c r="W43" s="208"/>
    </row>
    <row r="44" spans="1:53">
      <c r="A44" s="239">
        <v>66800</v>
      </c>
      <c r="B44" s="187">
        <v>1145</v>
      </c>
      <c r="C44" s="194">
        <v>4008</v>
      </c>
      <c r="D44" s="66">
        <v>539</v>
      </c>
      <c r="E44" s="189">
        <v>3233</v>
      </c>
      <c r="F44" s="204">
        <v>4008</v>
      </c>
      <c r="G44" s="201">
        <v>4008</v>
      </c>
      <c r="H44" s="199"/>
      <c r="I44" s="198"/>
      <c r="J44" s="198"/>
      <c r="L44" s="198"/>
      <c r="N44" s="272">
        <v>43</v>
      </c>
      <c r="O44" s="189">
        <v>36300</v>
      </c>
      <c r="P44" s="66">
        <v>293</v>
      </c>
      <c r="Q44" s="67">
        <v>1757</v>
      </c>
      <c r="S44" s="209">
        <v>43</v>
      </c>
      <c r="T44" s="210">
        <v>28800</v>
      </c>
      <c r="U44" s="204">
        <v>1728</v>
      </c>
      <c r="V44" s="201">
        <v>1728</v>
      </c>
      <c r="W44" s="208"/>
    </row>
    <row r="45" spans="1:53">
      <c r="A45" s="239">
        <v>69800</v>
      </c>
      <c r="B45" s="187">
        <v>1145</v>
      </c>
      <c r="C45" s="194">
        <v>4008</v>
      </c>
      <c r="D45" s="66">
        <v>563</v>
      </c>
      <c r="E45" s="189">
        <v>3378</v>
      </c>
      <c r="F45" s="204">
        <v>4188</v>
      </c>
      <c r="G45" s="201">
        <v>4188</v>
      </c>
      <c r="H45" s="199"/>
      <c r="N45" s="272">
        <v>44</v>
      </c>
      <c r="O45" s="189">
        <v>34800</v>
      </c>
      <c r="P45" s="66">
        <v>281</v>
      </c>
      <c r="Q45" s="67">
        <v>1684</v>
      </c>
      <c r="S45" s="209">
        <v>44</v>
      </c>
      <c r="T45" s="246">
        <v>28590</v>
      </c>
      <c r="U45" s="314">
        <v>1715</v>
      </c>
      <c r="V45" s="316">
        <v>1715</v>
      </c>
      <c r="W45" s="208"/>
    </row>
    <row r="46" spans="1:53">
      <c r="A46" s="239">
        <v>72800</v>
      </c>
      <c r="B46" s="187">
        <v>1145</v>
      </c>
      <c r="C46" s="194">
        <v>4008</v>
      </c>
      <c r="D46" s="68">
        <v>587</v>
      </c>
      <c r="E46" s="189">
        <v>3523</v>
      </c>
      <c r="F46" s="200">
        <v>4368</v>
      </c>
      <c r="G46" s="201">
        <v>4368</v>
      </c>
      <c r="H46" s="199"/>
      <c r="N46" s="272">
        <v>45</v>
      </c>
      <c r="O46" s="189">
        <v>33300</v>
      </c>
      <c r="P46" s="66">
        <v>269</v>
      </c>
      <c r="Q46" s="67">
        <v>1611</v>
      </c>
      <c r="S46" s="209">
        <v>45</v>
      </c>
      <c r="T46" s="246">
        <v>27600</v>
      </c>
      <c r="U46" s="314">
        <v>1656</v>
      </c>
      <c r="V46" s="316">
        <v>1656</v>
      </c>
      <c r="W46" s="208"/>
    </row>
    <row r="47" spans="1:53">
      <c r="A47" s="239">
        <v>76500</v>
      </c>
      <c r="B47" s="187">
        <v>1145</v>
      </c>
      <c r="C47" s="194">
        <v>4008</v>
      </c>
      <c r="D47" s="68">
        <v>617</v>
      </c>
      <c r="E47" s="189">
        <v>3702</v>
      </c>
      <c r="F47" s="200">
        <v>4590</v>
      </c>
      <c r="G47" s="201">
        <v>4590</v>
      </c>
      <c r="H47" s="199"/>
      <c r="N47" s="272">
        <v>46</v>
      </c>
      <c r="O47" s="189">
        <v>31800</v>
      </c>
      <c r="P47" s="66">
        <v>256</v>
      </c>
      <c r="Q47" s="67">
        <v>1539</v>
      </c>
      <c r="S47" s="209">
        <v>46</v>
      </c>
      <c r="T47" s="210">
        <v>26400</v>
      </c>
      <c r="U47" s="204">
        <v>1584</v>
      </c>
      <c r="V47" s="201">
        <v>1584</v>
      </c>
      <c r="W47" s="208"/>
    </row>
    <row r="48" spans="1:53">
      <c r="A48" s="239">
        <v>80200</v>
      </c>
      <c r="B48" s="187">
        <v>1145</v>
      </c>
      <c r="C48" s="194">
        <v>4008</v>
      </c>
      <c r="D48" s="68">
        <v>647</v>
      </c>
      <c r="E48" s="189">
        <v>3881</v>
      </c>
      <c r="F48" s="200">
        <v>4812</v>
      </c>
      <c r="G48" s="201">
        <v>4812</v>
      </c>
      <c r="H48" s="199"/>
      <c r="N48" s="272">
        <v>47</v>
      </c>
      <c r="O48" s="189">
        <v>30300</v>
      </c>
      <c r="P48" s="66">
        <v>244</v>
      </c>
      <c r="Q48" s="67">
        <v>1466</v>
      </c>
      <c r="S48" s="209">
        <v>47</v>
      </c>
      <c r="T48" s="210">
        <v>25250</v>
      </c>
      <c r="U48" s="204">
        <v>1515</v>
      </c>
      <c r="V48" s="201">
        <v>1515</v>
      </c>
      <c r="W48" s="208"/>
    </row>
    <row r="49" spans="1:23">
      <c r="A49" s="239">
        <v>83900</v>
      </c>
      <c r="B49" s="187">
        <v>1145</v>
      </c>
      <c r="C49" s="194">
        <v>4008</v>
      </c>
      <c r="D49" s="68">
        <v>677</v>
      </c>
      <c r="E49" s="189">
        <v>4060</v>
      </c>
      <c r="F49" s="200">
        <v>5034</v>
      </c>
      <c r="G49" s="201">
        <v>5034</v>
      </c>
      <c r="H49" s="199"/>
      <c r="N49" s="188">
        <v>48</v>
      </c>
      <c r="O49" s="189">
        <v>28800</v>
      </c>
      <c r="P49" s="66">
        <v>232</v>
      </c>
      <c r="Q49" s="189">
        <v>1394</v>
      </c>
      <c r="S49" s="209">
        <v>48</v>
      </c>
      <c r="T49" s="210">
        <v>24000</v>
      </c>
      <c r="U49" s="204">
        <v>1440</v>
      </c>
      <c r="V49" s="201">
        <v>1440</v>
      </c>
      <c r="W49" s="208"/>
    </row>
    <row r="50" spans="1:23">
      <c r="A50" s="239">
        <v>87600</v>
      </c>
      <c r="B50" s="187">
        <v>1145</v>
      </c>
      <c r="C50" s="194">
        <v>4008</v>
      </c>
      <c r="D50" s="68">
        <v>707</v>
      </c>
      <c r="E50" s="189">
        <v>4239</v>
      </c>
      <c r="F50" s="200">
        <v>5256</v>
      </c>
      <c r="G50" s="201">
        <v>5256</v>
      </c>
      <c r="H50" s="199"/>
      <c r="N50" s="188">
        <v>49</v>
      </c>
      <c r="O50" s="189">
        <v>27600</v>
      </c>
      <c r="P50" s="66">
        <v>222</v>
      </c>
      <c r="Q50" s="67">
        <v>1329</v>
      </c>
      <c r="S50" s="209">
        <v>49</v>
      </c>
      <c r="T50" s="210">
        <v>23100</v>
      </c>
      <c r="U50" s="204">
        <v>1386</v>
      </c>
      <c r="V50" s="201">
        <v>1386</v>
      </c>
      <c r="W50" s="208"/>
    </row>
    <row r="51" spans="1:23">
      <c r="A51" s="239">
        <v>92100</v>
      </c>
      <c r="B51" s="187">
        <v>1145</v>
      </c>
      <c r="C51" s="194">
        <v>4008</v>
      </c>
      <c r="D51" s="68">
        <v>743</v>
      </c>
      <c r="E51" s="189">
        <v>4457</v>
      </c>
      <c r="F51" s="200">
        <v>5526</v>
      </c>
      <c r="G51" s="201">
        <v>5526</v>
      </c>
      <c r="H51" s="199"/>
      <c r="N51" s="272">
        <v>50</v>
      </c>
      <c r="O51" s="246"/>
      <c r="P51" s="66"/>
      <c r="Q51" s="67"/>
      <c r="S51" s="209">
        <v>50</v>
      </c>
      <c r="T51" s="210">
        <v>22000</v>
      </c>
      <c r="U51" s="204">
        <v>1320</v>
      </c>
      <c r="V51" s="201">
        <v>1320</v>
      </c>
      <c r="W51" s="208"/>
    </row>
    <row r="52" spans="1:23">
      <c r="A52" s="239">
        <v>96600</v>
      </c>
      <c r="B52" s="187">
        <v>1145</v>
      </c>
      <c r="C52" s="194">
        <v>4008</v>
      </c>
      <c r="D52" s="68">
        <v>779</v>
      </c>
      <c r="E52" s="189">
        <v>4675</v>
      </c>
      <c r="F52" s="200">
        <v>5796</v>
      </c>
      <c r="G52" s="201">
        <v>5796</v>
      </c>
      <c r="H52" s="199"/>
      <c r="N52" s="188"/>
      <c r="O52" s="66"/>
      <c r="P52" s="66"/>
      <c r="Q52" s="67"/>
      <c r="S52" s="209">
        <v>51</v>
      </c>
      <c r="T52" s="210">
        <v>21009</v>
      </c>
      <c r="U52" s="204">
        <v>1261</v>
      </c>
      <c r="V52" s="201">
        <v>1261</v>
      </c>
      <c r="W52" s="208"/>
    </row>
    <row r="53" spans="1:23">
      <c r="A53" s="239">
        <v>101100</v>
      </c>
      <c r="B53" s="187">
        <v>1145</v>
      </c>
      <c r="C53" s="194">
        <v>4008</v>
      </c>
      <c r="D53" s="68">
        <v>815</v>
      </c>
      <c r="E53" s="189">
        <v>4892</v>
      </c>
      <c r="F53" s="200">
        <v>6066</v>
      </c>
      <c r="G53" s="201">
        <v>6066</v>
      </c>
      <c r="H53" s="199"/>
      <c r="N53" s="188"/>
      <c r="O53" s="189"/>
      <c r="P53" s="66"/>
      <c r="Q53" s="67"/>
      <c r="S53" s="209">
        <v>52</v>
      </c>
      <c r="T53" s="210">
        <v>20008</v>
      </c>
      <c r="U53" s="204">
        <v>1200</v>
      </c>
      <c r="V53" s="201">
        <v>1200</v>
      </c>
      <c r="W53" s="208"/>
    </row>
    <row r="54" spans="1:23">
      <c r="A54" s="239">
        <v>105600</v>
      </c>
      <c r="B54" s="187">
        <v>1145</v>
      </c>
      <c r="C54" s="194">
        <v>4008</v>
      </c>
      <c r="D54" s="68">
        <v>852</v>
      </c>
      <c r="E54" s="189">
        <v>5110</v>
      </c>
      <c r="F54" s="200">
        <v>6336</v>
      </c>
      <c r="G54" s="201">
        <v>6336</v>
      </c>
      <c r="H54" s="199"/>
      <c r="N54" s="188"/>
      <c r="O54" s="189"/>
      <c r="P54" s="66"/>
      <c r="Q54" s="67"/>
      <c r="S54" s="209">
        <v>53</v>
      </c>
      <c r="T54" s="210">
        <v>19047</v>
      </c>
      <c r="U54" s="204">
        <v>1143</v>
      </c>
      <c r="V54" s="201">
        <v>1143</v>
      </c>
      <c r="W54" s="208"/>
    </row>
    <row r="55" spans="1:23">
      <c r="A55" s="239">
        <v>110100</v>
      </c>
      <c r="B55" s="187">
        <v>1145</v>
      </c>
      <c r="C55" s="194">
        <v>4008</v>
      </c>
      <c r="D55" s="68">
        <v>888</v>
      </c>
      <c r="E55" s="189">
        <v>5328</v>
      </c>
      <c r="F55" s="200">
        <v>6606</v>
      </c>
      <c r="G55" s="201">
        <v>6606</v>
      </c>
      <c r="H55" s="199"/>
      <c r="N55" s="188"/>
      <c r="O55" s="189"/>
      <c r="P55" s="66"/>
      <c r="Q55" s="67"/>
      <c r="S55" s="209">
        <v>54</v>
      </c>
      <c r="T55" s="210">
        <v>17880</v>
      </c>
      <c r="U55" s="204">
        <v>1073</v>
      </c>
      <c r="V55" s="201">
        <v>1073</v>
      </c>
      <c r="W55" s="208"/>
    </row>
    <row r="56" spans="1:23">
      <c r="A56" s="239">
        <v>115500</v>
      </c>
      <c r="B56" s="187">
        <v>1145</v>
      </c>
      <c r="C56" s="194">
        <v>4008</v>
      </c>
      <c r="D56" s="68">
        <v>932</v>
      </c>
      <c r="E56" s="189">
        <v>5589</v>
      </c>
      <c r="F56" s="200">
        <v>6930</v>
      </c>
      <c r="G56" s="201">
        <v>6930</v>
      </c>
      <c r="H56" s="199"/>
      <c r="N56" s="188"/>
      <c r="O56" s="189"/>
      <c r="P56" s="66"/>
      <c r="Q56" s="67"/>
      <c r="S56" s="209">
        <v>55</v>
      </c>
      <c r="T56" s="210">
        <v>17280</v>
      </c>
      <c r="U56" s="204">
        <v>1037</v>
      </c>
      <c r="V56" s="201">
        <v>1037</v>
      </c>
      <c r="W56" s="208"/>
    </row>
    <row r="57" spans="1:23" ht="17.25" thickBot="1">
      <c r="A57" s="239">
        <v>120900</v>
      </c>
      <c r="B57" s="187">
        <v>1145</v>
      </c>
      <c r="C57" s="194">
        <v>4008</v>
      </c>
      <c r="D57" s="68">
        <v>975</v>
      </c>
      <c r="E57" s="189">
        <v>5850</v>
      </c>
      <c r="F57" s="200">
        <v>7254</v>
      </c>
      <c r="G57" s="201">
        <v>7254</v>
      </c>
      <c r="H57" s="199"/>
      <c r="N57" s="277"/>
      <c r="O57" s="191"/>
      <c r="P57" s="278"/>
      <c r="Q57" s="279"/>
      <c r="S57" s="209">
        <v>56</v>
      </c>
      <c r="T57" s="210">
        <v>16500</v>
      </c>
      <c r="U57" s="204">
        <v>990</v>
      </c>
      <c r="V57" s="201">
        <v>990</v>
      </c>
      <c r="W57" s="208"/>
    </row>
    <row r="58" spans="1:23">
      <c r="A58" s="239">
        <v>126300</v>
      </c>
      <c r="B58" s="187">
        <v>1145</v>
      </c>
      <c r="C58" s="194">
        <v>4008</v>
      </c>
      <c r="D58" s="68">
        <v>1019</v>
      </c>
      <c r="E58" s="189">
        <v>6112</v>
      </c>
      <c r="F58" s="200">
        <v>7578</v>
      </c>
      <c r="G58" s="201">
        <v>7578</v>
      </c>
      <c r="H58" s="199"/>
      <c r="N58" s="69"/>
      <c r="O58" s="69"/>
      <c r="P58" s="70"/>
      <c r="Q58" s="69"/>
      <c r="S58" s="209">
        <v>57</v>
      </c>
      <c r="T58" s="210">
        <v>15840</v>
      </c>
      <c r="U58" s="204">
        <v>950</v>
      </c>
      <c r="V58" s="201">
        <v>950</v>
      </c>
      <c r="W58" s="208"/>
    </row>
    <row r="59" spans="1:23">
      <c r="A59" s="239">
        <v>131700</v>
      </c>
      <c r="B59" s="187">
        <v>1145</v>
      </c>
      <c r="C59" s="194">
        <v>4008</v>
      </c>
      <c r="D59" s="68">
        <v>1062</v>
      </c>
      <c r="E59" s="189">
        <v>6373</v>
      </c>
      <c r="F59" s="200">
        <v>7902</v>
      </c>
      <c r="G59" s="201">
        <v>7902</v>
      </c>
      <c r="H59" s="199"/>
      <c r="N59" s="69"/>
      <c r="O59" s="69"/>
      <c r="P59" s="70"/>
      <c r="Q59" s="69"/>
      <c r="S59" s="209">
        <v>58</v>
      </c>
      <c r="T59" s="210">
        <v>13500</v>
      </c>
      <c r="U59" s="204">
        <v>810</v>
      </c>
      <c r="V59" s="201">
        <v>810</v>
      </c>
      <c r="W59" s="208"/>
    </row>
    <row r="60" spans="1:23">
      <c r="A60" s="239">
        <v>137100</v>
      </c>
      <c r="B60" s="187">
        <v>1145</v>
      </c>
      <c r="C60" s="194">
        <v>4008</v>
      </c>
      <c r="D60" s="68">
        <v>1106</v>
      </c>
      <c r="E60" s="189">
        <v>6634</v>
      </c>
      <c r="F60" s="200">
        <v>8226</v>
      </c>
      <c r="G60" s="201">
        <v>8226</v>
      </c>
      <c r="H60" s="199"/>
      <c r="S60" s="209">
        <v>59</v>
      </c>
      <c r="T60" s="210">
        <v>12540</v>
      </c>
      <c r="U60" s="204">
        <v>752</v>
      </c>
      <c r="V60" s="201">
        <v>752</v>
      </c>
      <c r="W60" s="208"/>
    </row>
    <row r="61" spans="1:23">
      <c r="A61" s="239">
        <v>142500</v>
      </c>
      <c r="B61" s="187">
        <v>1145</v>
      </c>
      <c r="C61" s="194">
        <v>4008</v>
      </c>
      <c r="D61" s="68">
        <v>1149</v>
      </c>
      <c r="E61" s="189">
        <v>6896</v>
      </c>
      <c r="F61" s="200">
        <v>8550</v>
      </c>
      <c r="G61" s="201">
        <v>8550</v>
      </c>
      <c r="H61" s="199"/>
      <c r="S61" s="209">
        <v>60</v>
      </c>
      <c r="T61" s="210">
        <v>11100</v>
      </c>
      <c r="U61" s="204">
        <v>666</v>
      </c>
      <c r="V61" s="201">
        <v>666</v>
      </c>
      <c r="W61" s="208"/>
    </row>
    <row r="62" spans="1:23">
      <c r="A62" s="239">
        <v>147900</v>
      </c>
      <c r="B62" s="187">
        <v>1145</v>
      </c>
      <c r="C62" s="194">
        <v>4008</v>
      </c>
      <c r="D62" s="68">
        <v>1193</v>
      </c>
      <c r="E62" s="189">
        <v>7157</v>
      </c>
      <c r="F62" s="200">
        <v>8874</v>
      </c>
      <c r="G62" s="201">
        <v>8874</v>
      </c>
      <c r="H62" s="199"/>
      <c r="S62" s="209">
        <v>61</v>
      </c>
      <c r="T62" s="210">
        <v>9900</v>
      </c>
      <c r="U62" s="204">
        <v>594</v>
      </c>
      <c r="V62" s="201">
        <v>594</v>
      </c>
      <c r="W62" s="208"/>
    </row>
    <row r="63" spans="1:23">
      <c r="A63" s="239">
        <v>150000</v>
      </c>
      <c r="B63" s="187">
        <v>1145</v>
      </c>
      <c r="C63" s="194">
        <v>4008</v>
      </c>
      <c r="D63" s="68">
        <v>1210</v>
      </c>
      <c r="E63" s="189">
        <v>7259</v>
      </c>
      <c r="F63" s="200">
        <v>9000</v>
      </c>
      <c r="G63" s="201">
        <v>9000</v>
      </c>
      <c r="H63" s="199"/>
      <c r="S63" s="209">
        <v>62</v>
      </c>
      <c r="T63" s="210">
        <v>8700</v>
      </c>
      <c r="U63" s="204">
        <v>522</v>
      </c>
      <c r="V63" s="201">
        <v>522</v>
      </c>
    </row>
    <row r="64" spans="1:23">
      <c r="A64" s="239">
        <v>156400</v>
      </c>
      <c r="B64" s="187">
        <v>1145</v>
      </c>
      <c r="C64" s="194">
        <v>4008</v>
      </c>
      <c r="D64" s="68">
        <v>1261</v>
      </c>
      <c r="E64" s="189">
        <v>7568</v>
      </c>
      <c r="F64" s="200">
        <v>9000</v>
      </c>
      <c r="G64" s="201">
        <v>9000</v>
      </c>
      <c r="H64" s="199"/>
      <c r="S64" s="209">
        <v>63</v>
      </c>
      <c r="T64" s="210">
        <v>7500</v>
      </c>
      <c r="U64" s="204">
        <v>450</v>
      </c>
      <c r="V64" s="201">
        <v>450</v>
      </c>
    </row>
    <row r="65" spans="1:22">
      <c r="A65" s="239">
        <v>162800</v>
      </c>
      <c r="B65" s="187">
        <v>1145</v>
      </c>
      <c r="C65" s="194">
        <v>4008</v>
      </c>
      <c r="D65" s="68">
        <v>1313</v>
      </c>
      <c r="E65" s="189">
        <v>7878</v>
      </c>
      <c r="F65" s="200">
        <v>9000</v>
      </c>
      <c r="G65" s="201">
        <v>9000</v>
      </c>
      <c r="H65" s="199"/>
      <c r="S65" s="242">
        <v>64</v>
      </c>
      <c r="T65" s="210">
        <v>6000</v>
      </c>
      <c r="U65" s="204">
        <v>360</v>
      </c>
      <c r="V65" s="201">
        <v>360</v>
      </c>
    </row>
    <row r="66" spans="1:22">
      <c r="A66" s="239">
        <v>169200</v>
      </c>
      <c r="B66" s="187">
        <v>1145</v>
      </c>
      <c r="C66" s="194">
        <v>4008</v>
      </c>
      <c r="D66" s="68">
        <v>1365</v>
      </c>
      <c r="E66" s="189">
        <v>8188</v>
      </c>
      <c r="F66" s="200">
        <v>9000</v>
      </c>
      <c r="G66" s="201">
        <v>9000</v>
      </c>
      <c r="H66" s="199"/>
      <c r="S66" s="243">
        <v>65</v>
      </c>
      <c r="T66" s="210">
        <v>4500</v>
      </c>
      <c r="U66" s="204">
        <v>270</v>
      </c>
      <c r="V66" s="201">
        <v>270</v>
      </c>
    </row>
    <row r="67" spans="1:22">
      <c r="A67" s="239">
        <v>175600</v>
      </c>
      <c r="B67" s="187">
        <v>1145</v>
      </c>
      <c r="C67" s="194">
        <v>4008</v>
      </c>
      <c r="D67" s="68">
        <v>1416</v>
      </c>
      <c r="E67" s="189">
        <v>8497</v>
      </c>
      <c r="F67" s="200">
        <v>9000</v>
      </c>
      <c r="G67" s="201">
        <v>9000</v>
      </c>
      <c r="H67" s="199"/>
      <c r="S67" s="243">
        <v>66</v>
      </c>
      <c r="T67" s="210">
        <v>3000</v>
      </c>
      <c r="U67" s="204">
        <v>180</v>
      </c>
      <c r="V67" s="201">
        <v>180</v>
      </c>
    </row>
    <row r="68" spans="1:22" ht="17.25" thickBot="1">
      <c r="A68" s="239">
        <v>182000</v>
      </c>
      <c r="B68" s="187">
        <v>1145</v>
      </c>
      <c r="C68" s="194">
        <v>4008</v>
      </c>
      <c r="D68" s="68">
        <v>1468</v>
      </c>
      <c r="E68" s="189">
        <v>8807</v>
      </c>
      <c r="F68" s="200">
        <v>9000</v>
      </c>
      <c r="G68" s="201">
        <v>9000</v>
      </c>
      <c r="H68" s="199"/>
      <c r="S68" s="244">
        <v>67</v>
      </c>
      <c r="T68" s="211">
        <v>1500</v>
      </c>
      <c r="U68" s="212">
        <v>90</v>
      </c>
      <c r="V68" s="203">
        <v>90</v>
      </c>
    </row>
    <row r="69" spans="1:22">
      <c r="A69" s="280">
        <v>189500</v>
      </c>
      <c r="B69" s="187">
        <v>1145</v>
      </c>
      <c r="C69" s="194">
        <v>4008</v>
      </c>
      <c r="D69" s="281">
        <v>1528</v>
      </c>
      <c r="E69" s="282">
        <v>9170</v>
      </c>
      <c r="F69" s="283"/>
      <c r="G69" s="284"/>
      <c r="H69" s="199"/>
      <c r="S69" s="285"/>
      <c r="T69" s="286"/>
      <c r="U69" s="287"/>
      <c r="V69" s="286"/>
    </row>
    <row r="70" spans="1:22">
      <c r="A70" s="280">
        <v>197000</v>
      </c>
      <c r="B70" s="187">
        <v>1145</v>
      </c>
      <c r="C70" s="194">
        <v>4008</v>
      </c>
      <c r="D70" s="281">
        <v>1589</v>
      </c>
      <c r="E70" s="282">
        <v>9533</v>
      </c>
      <c r="F70" s="283"/>
      <c r="G70" s="284"/>
      <c r="H70" s="199"/>
      <c r="S70" s="285"/>
      <c r="T70" s="286"/>
      <c r="U70" s="287"/>
      <c r="V70" s="286"/>
    </row>
    <row r="71" spans="1:22">
      <c r="A71" s="280">
        <v>204500</v>
      </c>
      <c r="B71" s="187">
        <v>1145</v>
      </c>
      <c r="C71" s="194">
        <v>4008</v>
      </c>
      <c r="D71" s="281">
        <v>1649</v>
      </c>
      <c r="E71" s="282">
        <v>9896</v>
      </c>
      <c r="F71" s="283"/>
      <c r="G71" s="284"/>
      <c r="H71" s="199"/>
      <c r="S71" s="285"/>
      <c r="T71" s="286"/>
      <c r="U71" s="287"/>
      <c r="V71" s="286"/>
    </row>
    <row r="72" spans="1:22">
      <c r="A72" s="280">
        <v>212000</v>
      </c>
      <c r="B72" s="187">
        <v>1145</v>
      </c>
      <c r="C72" s="194">
        <v>4008</v>
      </c>
      <c r="D72" s="281">
        <v>1710</v>
      </c>
      <c r="E72" s="282">
        <v>10259</v>
      </c>
      <c r="F72" s="283"/>
      <c r="G72" s="284"/>
      <c r="H72" s="199"/>
      <c r="S72" s="285"/>
      <c r="T72" s="286"/>
      <c r="U72" s="287"/>
      <c r="V72" s="286"/>
    </row>
    <row r="73" spans="1:22" ht="17.25" thickBot="1">
      <c r="A73" s="240">
        <v>219500</v>
      </c>
      <c r="B73" s="187">
        <v>1145</v>
      </c>
      <c r="C73" s="194">
        <v>4008</v>
      </c>
      <c r="D73" s="190">
        <v>1770</v>
      </c>
      <c r="E73" s="191">
        <v>10622</v>
      </c>
      <c r="F73" s="202"/>
      <c r="G73" s="203"/>
      <c r="H73" s="199"/>
    </row>
  </sheetData>
  <sheetProtection algorithmName="SHA-512" hashValue="1Dz2RDPCrDV5+N8NHafDqlnJm4ce/faujJv+MNVwajLqXILSnJZlvo+wZRW3WkLMIwHfXBdfZ7u3qknLo0c1EQ==" saltValue="HhYr8g0VkJjepdXXES0M1g==" spinCount="100000" sheet="1" selectLockedCells="1" selectUnlockedCells="1"/>
  <phoneticPr fontId="2" type="noConversion"/>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17CB-7F48-4D5C-9423-03DD77D9F29E}">
  <sheetPr>
    <tabColor rgb="FFFFC000"/>
    <pageSetUpPr fitToPage="1"/>
  </sheetPr>
  <dimension ref="A1:I63"/>
  <sheetViews>
    <sheetView showGridLines="0" zoomScaleNormal="100" zoomScaleSheetLayoutView="80" workbookViewId="0">
      <selection activeCell="J17" sqref="J17"/>
    </sheetView>
  </sheetViews>
  <sheetFormatPr defaultColWidth="8.75" defaultRowHeight="16.5"/>
  <cols>
    <col min="1" max="1" width="11.25" style="223" customWidth="1"/>
    <col min="2" max="2" width="14.25" style="223" customWidth="1"/>
    <col min="3" max="6" width="12.75" style="223" customWidth="1"/>
    <col min="7" max="8" width="14.25" style="223" customWidth="1"/>
    <col min="9" max="16384" width="8.75" style="223"/>
  </cols>
  <sheetData>
    <row r="1" spans="1:8" ht="25.5">
      <c r="B1" s="317" t="s">
        <v>180</v>
      </c>
      <c r="C1" s="318"/>
      <c r="D1" s="318"/>
      <c r="E1" s="318"/>
      <c r="F1" s="318"/>
    </row>
    <row r="2" spans="1:8" ht="17.25" thickBot="1">
      <c r="B2" s="318" t="s">
        <v>181</v>
      </c>
      <c r="C2" s="318"/>
      <c r="D2" s="318"/>
      <c r="E2" s="318"/>
      <c r="F2" s="318"/>
      <c r="H2" s="319" t="s">
        <v>44</v>
      </c>
    </row>
    <row r="3" spans="1:8" ht="22.5" customHeight="1">
      <c r="A3" s="483" t="s">
        <v>182</v>
      </c>
      <c r="B3" s="485" t="s">
        <v>183</v>
      </c>
      <c r="C3" s="487" t="s">
        <v>184</v>
      </c>
      <c r="D3" s="488"/>
      <c r="E3" s="488"/>
      <c r="F3" s="489"/>
      <c r="G3" s="490" t="s">
        <v>185</v>
      </c>
      <c r="H3" s="492" t="s">
        <v>186</v>
      </c>
    </row>
    <row r="4" spans="1:8" ht="48" customHeight="1">
      <c r="A4" s="484"/>
      <c r="B4" s="486"/>
      <c r="C4" s="320" t="s">
        <v>187</v>
      </c>
      <c r="D4" s="224" t="s">
        <v>188</v>
      </c>
      <c r="E4" s="225" t="s">
        <v>189</v>
      </c>
      <c r="F4" s="225" t="s">
        <v>190</v>
      </c>
      <c r="G4" s="491"/>
      <c r="H4" s="493"/>
    </row>
    <row r="5" spans="1:8">
      <c r="A5" s="226">
        <v>1</v>
      </c>
      <c r="B5" s="227">
        <v>27470</v>
      </c>
      <c r="C5" s="230">
        <f t="shared" ref="C5:C54" si="0">+ROUND(B5*0.0517*0.3,0)</f>
        <v>426</v>
      </c>
      <c r="D5" s="229">
        <f t="shared" ref="D5:D14" si="1">+C5*2</f>
        <v>852</v>
      </c>
      <c r="E5" s="229">
        <f t="shared" ref="E5:E54" si="2">+C5*3</f>
        <v>1278</v>
      </c>
      <c r="F5" s="321">
        <f t="shared" ref="F5:F54" si="3">+C5*4</f>
        <v>1704</v>
      </c>
      <c r="G5" s="327">
        <f t="shared" ref="G5:G54" si="4">+ROUND(B5*0.0517*0.6*1.56,0)</f>
        <v>1329</v>
      </c>
      <c r="H5" s="328">
        <f t="shared" ref="H5:H54" si="5">+ROUND(B5*0.0517*0.1*1.56,0)</f>
        <v>222</v>
      </c>
    </row>
    <row r="6" spans="1:8">
      <c r="A6" s="226">
        <f t="shared" ref="A6:A54" si="6">+A5+1</f>
        <v>2</v>
      </c>
      <c r="B6" s="227">
        <v>27600</v>
      </c>
      <c r="C6" s="230">
        <f t="shared" si="0"/>
        <v>428</v>
      </c>
      <c r="D6" s="229">
        <f t="shared" si="1"/>
        <v>856</v>
      </c>
      <c r="E6" s="229">
        <f t="shared" si="2"/>
        <v>1284</v>
      </c>
      <c r="F6" s="321">
        <f t="shared" si="3"/>
        <v>1712</v>
      </c>
      <c r="G6" s="327">
        <f t="shared" si="4"/>
        <v>1336</v>
      </c>
      <c r="H6" s="328">
        <f t="shared" si="5"/>
        <v>223</v>
      </c>
    </row>
    <row r="7" spans="1:8">
      <c r="A7" s="266">
        <f t="shared" si="6"/>
        <v>3</v>
      </c>
      <c r="B7" s="231">
        <v>28800</v>
      </c>
      <c r="C7" s="264">
        <f t="shared" si="0"/>
        <v>447</v>
      </c>
      <c r="D7" s="267">
        <f t="shared" si="1"/>
        <v>894</v>
      </c>
      <c r="E7" s="267">
        <f t="shared" si="2"/>
        <v>1341</v>
      </c>
      <c r="F7" s="265">
        <f t="shared" si="3"/>
        <v>1788</v>
      </c>
      <c r="G7" s="327">
        <f t="shared" si="4"/>
        <v>1394</v>
      </c>
      <c r="H7" s="328">
        <f t="shared" si="5"/>
        <v>232</v>
      </c>
    </row>
    <row r="8" spans="1:8">
      <c r="A8" s="226">
        <f t="shared" si="6"/>
        <v>4</v>
      </c>
      <c r="B8" s="227">
        <v>30300</v>
      </c>
      <c r="C8" s="230">
        <f t="shared" si="0"/>
        <v>470</v>
      </c>
      <c r="D8" s="229">
        <f t="shared" si="1"/>
        <v>940</v>
      </c>
      <c r="E8" s="229">
        <f t="shared" si="2"/>
        <v>1410</v>
      </c>
      <c r="F8" s="321">
        <f t="shared" si="3"/>
        <v>1880</v>
      </c>
      <c r="G8" s="329">
        <f t="shared" si="4"/>
        <v>1466</v>
      </c>
      <c r="H8" s="330">
        <f t="shared" si="5"/>
        <v>244</v>
      </c>
    </row>
    <row r="9" spans="1:8">
      <c r="A9" s="226">
        <f t="shared" si="6"/>
        <v>5</v>
      </c>
      <c r="B9" s="227">
        <v>31800</v>
      </c>
      <c r="C9" s="230">
        <f t="shared" si="0"/>
        <v>493</v>
      </c>
      <c r="D9" s="229">
        <f t="shared" si="1"/>
        <v>986</v>
      </c>
      <c r="E9" s="229">
        <f t="shared" si="2"/>
        <v>1479</v>
      </c>
      <c r="F9" s="321">
        <f t="shared" si="3"/>
        <v>1972</v>
      </c>
      <c r="G9" s="327">
        <f t="shared" si="4"/>
        <v>1539</v>
      </c>
      <c r="H9" s="328">
        <f t="shared" si="5"/>
        <v>256</v>
      </c>
    </row>
    <row r="10" spans="1:8">
      <c r="A10" s="226">
        <f t="shared" si="6"/>
        <v>6</v>
      </c>
      <c r="B10" s="227">
        <v>33300</v>
      </c>
      <c r="C10" s="230">
        <f t="shared" si="0"/>
        <v>516</v>
      </c>
      <c r="D10" s="229">
        <f t="shared" si="1"/>
        <v>1032</v>
      </c>
      <c r="E10" s="229">
        <f t="shared" si="2"/>
        <v>1548</v>
      </c>
      <c r="F10" s="321">
        <f t="shared" si="3"/>
        <v>2064</v>
      </c>
      <c r="G10" s="327">
        <f t="shared" si="4"/>
        <v>1611</v>
      </c>
      <c r="H10" s="328">
        <f t="shared" si="5"/>
        <v>269</v>
      </c>
    </row>
    <row r="11" spans="1:8">
      <c r="A11" s="226">
        <f t="shared" si="6"/>
        <v>7</v>
      </c>
      <c r="B11" s="227">
        <v>34800</v>
      </c>
      <c r="C11" s="230">
        <f t="shared" si="0"/>
        <v>540</v>
      </c>
      <c r="D11" s="229">
        <f t="shared" si="1"/>
        <v>1080</v>
      </c>
      <c r="E11" s="229">
        <f t="shared" si="2"/>
        <v>1620</v>
      </c>
      <c r="F11" s="321">
        <f t="shared" si="3"/>
        <v>2160</v>
      </c>
      <c r="G11" s="327">
        <f t="shared" si="4"/>
        <v>1684</v>
      </c>
      <c r="H11" s="328">
        <f t="shared" si="5"/>
        <v>281</v>
      </c>
    </row>
    <row r="12" spans="1:8">
      <c r="A12" s="266">
        <f t="shared" si="6"/>
        <v>8</v>
      </c>
      <c r="B12" s="231">
        <v>36300</v>
      </c>
      <c r="C12" s="264">
        <f t="shared" si="0"/>
        <v>563</v>
      </c>
      <c r="D12" s="267">
        <f t="shared" si="1"/>
        <v>1126</v>
      </c>
      <c r="E12" s="267">
        <f t="shared" si="2"/>
        <v>1689</v>
      </c>
      <c r="F12" s="265">
        <f t="shared" si="3"/>
        <v>2252</v>
      </c>
      <c r="G12" s="331">
        <f t="shared" si="4"/>
        <v>1757</v>
      </c>
      <c r="H12" s="332">
        <f t="shared" si="5"/>
        <v>293</v>
      </c>
    </row>
    <row r="13" spans="1:8">
      <c r="A13" s="226">
        <f t="shared" si="6"/>
        <v>9</v>
      </c>
      <c r="B13" s="227">
        <v>38200</v>
      </c>
      <c r="C13" s="230">
        <f t="shared" si="0"/>
        <v>592</v>
      </c>
      <c r="D13" s="229">
        <f t="shared" si="1"/>
        <v>1184</v>
      </c>
      <c r="E13" s="229">
        <f t="shared" si="2"/>
        <v>1776</v>
      </c>
      <c r="F13" s="321">
        <f t="shared" si="3"/>
        <v>2368</v>
      </c>
      <c r="G13" s="327">
        <f t="shared" si="4"/>
        <v>1849</v>
      </c>
      <c r="H13" s="328">
        <f t="shared" si="5"/>
        <v>308</v>
      </c>
    </row>
    <row r="14" spans="1:8">
      <c r="A14" s="226">
        <f t="shared" si="6"/>
        <v>10</v>
      </c>
      <c r="B14" s="227">
        <v>40100</v>
      </c>
      <c r="C14" s="230">
        <f t="shared" si="0"/>
        <v>622</v>
      </c>
      <c r="D14" s="229">
        <f t="shared" si="1"/>
        <v>1244</v>
      </c>
      <c r="E14" s="229">
        <f t="shared" si="2"/>
        <v>1866</v>
      </c>
      <c r="F14" s="321">
        <f t="shared" si="3"/>
        <v>2488</v>
      </c>
      <c r="G14" s="327">
        <f t="shared" si="4"/>
        <v>1940</v>
      </c>
      <c r="H14" s="328">
        <f t="shared" si="5"/>
        <v>323</v>
      </c>
    </row>
    <row r="15" spans="1:8">
      <c r="A15" s="226">
        <f t="shared" si="6"/>
        <v>11</v>
      </c>
      <c r="B15" s="227">
        <v>42000</v>
      </c>
      <c r="C15" s="230">
        <f t="shared" si="0"/>
        <v>651</v>
      </c>
      <c r="D15" s="229">
        <f>+C15*2</f>
        <v>1302</v>
      </c>
      <c r="E15" s="229">
        <f t="shared" si="2"/>
        <v>1953</v>
      </c>
      <c r="F15" s="321">
        <f t="shared" si="3"/>
        <v>2604</v>
      </c>
      <c r="G15" s="327">
        <f t="shared" si="4"/>
        <v>2032</v>
      </c>
      <c r="H15" s="328">
        <f t="shared" si="5"/>
        <v>339</v>
      </c>
    </row>
    <row r="16" spans="1:8">
      <c r="A16" s="226">
        <f t="shared" si="6"/>
        <v>12</v>
      </c>
      <c r="B16" s="227">
        <v>43900</v>
      </c>
      <c r="C16" s="230">
        <f t="shared" si="0"/>
        <v>681</v>
      </c>
      <c r="D16" s="229">
        <f t="shared" ref="D16:D54" si="7">+C16*2</f>
        <v>1362</v>
      </c>
      <c r="E16" s="229">
        <f t="shared" si="2"/>
        <v>2043</v>
      </c>
      <c r="F16" s="321">
        <f t="shared" si="3"/>
        <v>2724</v>
      </c>
      <c r="G16" s="327">
        <f t="shared" si="4"/>
        <v>2124</v>
      </c>
      <c r="H16" s="328">
        <f t="shared" si="5"/>
        <v>354</v>
      </c>
    </row>
    <row r="17" spans="1:8">
      <c r="A17" s="266">
        <f t="shared" si="6"/>
        <v>13</v>
      </c>
      <c r="B17" s="231">
        <v>45800</v>
      </c>
      <c r="C17" s="264">
        <f t="shared" si="0"/>
        <v>710</v>
      </c>
      <c r="D17" s="267">
        <f t="shared" si="7"/>
        <v>1420</v>
      </c>
      <c r="E17" s="267">
        <f t="shared" si="2"/>
        <v>2130</v>
      </c>
      <c r="F17" s="265">
        <f t="shared" si="3"/>
        <v>2840</v>
      </c>
      <c r="G17" s="327">
        <f t="shared" si="4"/>
        <v>2216</v>
      </c>
      <c r="H17" s="328">
        <f t="shared" si="5"/>
        <v>369</v>
      </c>
    </row>
    <row r="18" spans="1:8">
      <c r="A18" s="226">
        <f t="shared" si="6"/>
        <v>14</v>
      </c>
      <c r="B18" s="227">
        <v>48200</v>
      </c>
      <c r="C18" s="230">
        <f t="shared" si="0"/>
        <v>748</v>
      </c>
      <c r="D18" s="229">
        <f t="shared" si="7"/>
        <v>1496</v>
      </c>
      <c r="E18" s="229">
        <f t="shared" si="2"/>
        <v>2244</v>
      </c>
      <c r="F18" s="321">
        <f t="shared" si="3"/>
        <v>2992</v>
      </c>
      <c r="G18" s="329">
        <f t="shared" si="4"/>
        <v>2332</v>
      </c>
      <c r="H18" s="330">
        <f t="shared" si="5"/>
        <v>389</v>
      </c>
    </row>
    <row r="19" spans="1:8">
      <c r="A19" s="226">
        <f t="shared" si="6"/>
        <v>15</v>
      </c>
      <c r="B19" s="227">
        <v>50600</v>
      </c>
      <c r="C19" s="230">
        <f t="shared" si="0"/>
        <v>785</v>
      </c>
      <c r="D19" s="229">
        <f t="shared" si="7"/>
        <v>1570</v>
      </c>
      <c r="E19" s="229">
        <f t="shared" si="2"/>
        <v>2355</v>
      </c>
      <c r="F19" s="321">
        <f t="shared" si="3"/>
        <v>3140</v>
      </c>
      <c r="G19" s="327">
        <f t="shared" si="4"/>
        <v>2449</v>
      </c>
      <c r="H19" s="328">
        <f t="shared" si="5"/>
        <v>408</v>
      </c>
    </row>
    <row r="20" spans="1:8">
      <c r="A20" s="226">
        <f t="shared" si="6"/>
        <v>16</v>
      </c>
      <c r="B20" s="227">
        <v>53000</v>
      </c>
      <c r="C20" s="230">
        <f t="shared" si="0"/>
        <v>822</v>
      </c>
      <c r="D20" s="229">
        <f t="shared" si="7"/>
        <v>1644</v>
      </c>
      <c r="E20" s="229">
        <f t="shared" si="2"/>
        <v>2466</v>
      </c>
      <c r="F20" s="321">
        <f t="shared" si="3"/>
        <v>3288</v>
      </c>
      <c r="G20" s="327">
        <f t="shared" si="4"/>
        <v>2565</v>
      </c>
      <c r="H20" s="328">
        <f t="shared" si="5"/>
        <v>427</v>
      </c>
    </row>
    <row r="21" spans="1:8">
      <c r="A21" s="226">
        <f t="shared" si="6"/>
        <v>17</v>
      </c>
      <c r="B21" s="227">
        <v>55400</v>
      </c>
      <c r="C21" s="230">
        <f t="shared" si="0"/>
        <v>859</v>
      </c>
      <c r="D21" s="229">
        <f t="shared" si="7"/>
        <v>1718</v>
      </c>
      <c r="E21" s="229">
        <f t="shared" si="2"/>
        <v>2577</v>
      </c>
      <c r="F21" s="321">
        <f t="shared" si="3"/>
        <v>3436</v>
      </c>
      <c r="G21" s="327">
        <f t="shared" si="4"/>
        <v>2681</v>
      </c>
      <c r="H21" s="328">
        <f t="shared" si="5"/>
        <v>447</v>
      </c>
    </row>
    <row r="22" spans="1:8">
      <c r="A22" s="266">
        <f t="shared" si="6"/>
        <v>18</v>
      </c>
      <c r="B22" s="231">
        <v>57800</v>
      </c>
      <c r="C22" s="264">
        <f t="shared" si="0"/>
        <v>896</v>
      </c>
      <c r="D22" s="267">
        <f t="shared" si="7"/>
        <v>1792</v>
      </c>
      <c r="E22" s="267">
        <f t="shared" si="2"/>
        <v>2688</v>
      </c>
      <c r="F22" s="265">
        <f t="shared" si="3"/>
        <v>3584</v>
      </c>
      <c r="G22" s="331">
        <f t="shared" si="4"/>
        <v>2797</v>
      </c>
      <c r="H22" s="332">
        <f t="shared" si="5"/>
        <v>466</v>
      </c>
    </row>
    <row r="23" spans="1:8">
      <c r="A23" s="268">
        <f t="shared" si="6"/>
        <v>19</v>
      </c>
      <c r="B23" s="227">
        <v>60800</v>
      </c>
      <c r="C23" s="230">
        <f t="shared" si="0"/>
        <v>943</v>
      </c>
      <c r="D23" s="229">
        <f t="shared" si="7"/>
        <v>1886</v>
      </c>
      <c r="E23" s="230">
        <f t="shared" si="2"/>
        <v>2829</v>
      </c>
      <c r="F23" s="232">
        <f t="shared" si="3"/>
        <v>3772</v>
      </c>
      <c r="G23" s="327">
        <f t="shared" si="4"/>
        <v>2942</v>
      </c>
      <c r="H23" s="328">
        <f t="shared" si="5"/>
        <v>490</v>
      </c>
    </row>
    <row r="24" spans="1:8">
      <c r="A24" s="226">
        <f t="shared" si="6"/>
        <v>20</v>
      </c>
      <c r="B24" s="227">
        <v>63800</v>
      </c>
      <c r="C24" s="230">
        <f t="shared" si="0"/>
        <v>990</v>
      </c>
      <c r="D24" s="229">
        <f t="shared" si="7"/>
        <v>1980</v>
      </c>
      <c r="E24" s="230">
        <f t="shared" si="2"/>
        <v>2970</v>
      </c>
      <c r="F24" s="232">
        <f t="shared" si="3"/>
        <v>3960</v>
      </c>
      <c r="G24" s="327">
        <f t="shared" si="4"/>
        <v>3087</v>
      </c>
      <c r="H24" s="328">
        <f t="shared" si="5"/>
        <v>515</v>
      </c>
    </row>
    <row r="25" spans="1:8">
      <c r="A25" s="226">
        <f t="shared" si="6"/>
        <v>21</v>
      </c>
      <c r="B25" s="227">
        <v>66800</v>
      </c>
      <c r="C25" s="230">
        <f t="shared" si="0"/>
        <v>1036</v>
      </c>
      <c r="D25" s="229">
        <f t="shared" si="7"/>
        <v>2072</v>
      </c>
      <c r="E25" s="230">
        <f t="shared" si="2"/>
        <v>3108</v>
      </c>
      <c r="F25" s="232">
        <f t="shared" si="3"/>
        <v>4144</v>
      </c>
      <c r="G25" s="327">
        <f t="shared" si="4"/>
        <v>3233</v>
      </c>
      <c r="H25" s="328">
        <f t="shared" si="5"/>
        <v>539</v>
      </c>
    </row>
    <row r="26" spans="1:8">
      <c r="A26" s="226">
        <f t="shared" si="6"/>
        <v>22</v>
      </c>
      <c r="B26" s="227">
        <v>69800</v>
      </c>
      <c r="C26" s="230">
        <f t="shared" si="0"/>
        <v>1083</v>
      </c>
      <c r="D26" s="229">
        <f t="shared" si="7"/>
        <v>2166</v>
      </c>
      <c r="E26" s="230">
        <f t="shared" si="2"/>
        <v>3249</v>
      </c>
      <c r="F26" s="232">
        <f t="shared" si="3"/>
        <v>4332</v>
      </c>
      <c r="G26" s="327">
        <f t="shared" si="4"/>
        <v>3378</v>
      </c>
      <c r="H26" s="328">
        <f t="shared" si="5"/>
        <v>563</v>
      </c>
    </row>
    <row r="27" spans="1:8">
      <c r="A27" s="266">
        <f t="shared" si="6"/>
        <v>23</v>
      </c>
      <c r="B27" s="231">
        <v>72800</v>
      </c>
      <c r="C27" s="264">
        <f t="shared" si="0"/>
        <v>1129</v>
      </c>
      <c r="D27" s="267">
        <f t="shared" si="7"/>
        <v>2258</v>
      </c>
      <c r="E27" s="264">
        <f t="shared" si="2"/>
        <v>3387</v>
      </c>
      <c r="F27" s="233">
        <f t="shared" si="3"/>
        <v>4516</v>
      </c>
      <c r="G27" s="327">
        <f t="shared" si="4"/>
        <v>3523</v>
      </c>
      <c r="H27" s="328">
        <f t="shared" si="5"/>
        <v>587</v>
      </c>
    </row>
    <row r="28" spans="1:8">
      <c r="A28" s="226">
        <f t="shared" si="6"/>
        <v>24</v>
      </c>
      <c r="B28" s="234">
        <v>76500</v>
      </c>
      <c r="C28" s="230">
        <f t="shared" si="0"/>
        <v>1187</v>
      </c>
      <c r="D28" s="229">
        <f t="shared" si="7"/>
        <v>2374</v>
      </c>
      <c r="E28" s="229">
        <f t="shared" si="2"/>
        <v>3561</v>
      </c>
      <c r="F28" s="321">
        <f t="shared" si="3"/>
        <v>4748</v>
      </c>
      <c r="G28" s="329">
        <f t="shared" si="4"/>
        <v>3702</v>
      </c>
      <c r="H28" s="330">
        <f t="shared" si="5"/>
        <v>617</v>
      </c>
    </row>
    <row r="29" spans="1:8">
      <c r="A29" s="226">
        <f t="shared" si="6"/>
        <v>25</v>
      </c>
      <c r="B29" s="234">
        <v>80200</v>
      </c>
      <c r="C29" s="230">
        <f t="shared" si="0"/>
        <v>1244</v>
      </c>
      <c r="D29" s="229">
        <f t="shared" si="7"/>
        <v>2488</v>
      </c>
      <c r="E29" s="229">
        <f t="shared" si="2"/>
        <v>3732</v>
      </c>
      <c r="F29" s="321">
        <f t="shared" si="3"/>
        <v>4976</v>
      </c>
      <c r="G29" s="327">
        <f t="shared" si="4"/>
        <v>3881</v>
      </c>
      <c r="H29" s="328">
        <f t="shared" si="5"/>
        <v>647</v>
      </c>
    </row>
    <row r="30" spans="1:8">
      <c r="A30" s="226">
        <f t="shared" si="6"/>
        <v>26</v>
      </c>
      <c r="B30" s="227">
        <v>83900</v>
      </c>
      <c r="C30" s="230">
        <f t="shared" si="0"/>
        <v>1301</v>
      </c>
      <c r="D30" s="229">
        <f t="shared" si="7"/>
        <v>2602</v>
      </c>
      <c r="E30" s="229">
        <f t="shared" si="2"/>
        <v>3903</v>
      </c>
      <c r="F30" s="321">
        <f t="shared" si="3"/>
        <v>5204</v>
      </c>
      <c r="G30" s="327">
        <f t="shared" si="4"/>
        <v>4060</v>
      </c>
      <c r="H30" s="328">
        <f t="shared" si="5"/>
        <v>677</v>
      </c>
    </row>
    <row r="31" spans="1:8">
      <c r="A31" s="266">
        <f t="shared" si="6"/>
        <v>27</v>
      </c>
      <c r="B31" s="231">
        <v>87600</v>
      </c>
      <c r="C31" s="264">
        <f t="shared" si="0"/>
        <v>1359</v>
      </c>
      <c r="D31" s="267">
        <f t="shared" si="7"/>
        <v>2718</v>
      </c>
      <c r="E31" s="267">
        <f t="shared" si="2"/>
        <v>4077</v>
      </c>
      <c r="F31" s="265">
        <f t="shared" si="3"/>
        <v>5436</v>
      </c>
      <c r="G31" s="331">
        <f t="shared" si="4"/>
        <v>4239</v>
      </c>
      <c r="H31" s="332">
        <f t="shared" si="5"/>
        <v>707</v>
      </c>
    </row>
    <row r="32" spans="1:8">
      <c r="A32" s="226">
        <f t="shared" si="6"/>
        <v>28</v>
      </c>
      <c r="B32" s="227">
        <v>92100</v>
      </c>
      <c r="C32" s="230">
        <f t="shared" si="0"/>
        <v>1428</v>
      </c>
      <c r="D32" s="229">
        <f t="shared" si="7"/>
        <v>2856</v>
      </c>
      <c r="E32" s="230">
        <f t="shared" si="2"/>
        <v>4284</v>
      </c>
      <c r="F32" s="232">
        <f t="shared" si="3"/>
        <v>5712</v>
      </c>
      <c r="G32" s="327">
        <f t="shared" si="4"/>
        <v>4457</v>
      </c>
      <c r="H32" s="328">
        <f t="shared" si="5"/>
        <v>743</v>
      </c>
    </row>
    <row r="33" spans="1:8">
      <c r="A33" s="226">
        <f t="shared" si="6"/>
        <v>29</v>
      </c>
      <c r="B33" s="227">
        <v>96600</v>
      </c>
      <c r="C33" s="230">
        <f t="shared" si="0"/>
        <v>1498</v>
      </c>
      <c r="D33" s="229">
        <f t="shared" si="7"/>
        <v>2996</v>
      </c>
      <c r="E33" s="230">
        <f t="shared" si="2"/>
        <v>4494</v>
      </c>
      <c r="F33" s="232">
        <f t="shared" si="3"/>
        <v>5992</v>
      </c>
      <c r="G33" s="327">
        <f t="shared" si="4"/>
        <v>4675</v>
      </c>
      <c r="H33" s="328">
        <f t="shared" si="5"/>
        <v>779</v>
      </c>
    </row>
    <row r="34" spans="1:8">
      <c r="A34" s="226">
        <f t="shared" si="6"/>
        <v>30</v>
      </c>
      <c r="B34" s="227">
        <v>101100</v>
      </c>
      <c r="C34" s="230">
        <f t="shared" si="0"/>
        <v>1568</v>
      </c>
      <c r="D34" s="229">
        <f t="shared" si="7"/>
        <v>3136</v>
      </c>
      <c r="E34" s="230">
        <f t="shared" si="2"/>
        <v>4704</v>
      </c>
      <c r="F34" s="232">
        <f t="shared" si="3"/>
        <v>6272</v>
      </c>
      <c r="G34" s="327">
        <f t="shared" si="4"/>
        <v>4892</v>
      </c>
      <c r="H34" s="328">
        <f t="shared" si="5"/>
        <v>815</v>
      </c>
    </row>
    <row r="35" spans="1:8">
      <c r="A35" s="226">
        <f t="shared" si="6"/>
        <v>31</v>
      </c>
      <c r="B35" s="227">
        <v>105600</v>
      </c>
      <c r="C35" s="230">
        <f t="shared" si="0"/>
        <v>1638</v>
      </c>
      <c r="D35" s="229">
        <f t="shared" si="7"/>
        <v>3276</v>
      </c>
      <c r="E35" s="230">
        <f t="shared" si="2"/>
        <v>4914</v>
      </c>
      <c r="F35" s="232">
        <f t="shared" si="3"/>
        <v>6552</v>
      </c>
      <c r="G35" s="327">
        <f t="shared" si="4"/>
        <v>5110</v>
      </c>
      <c r="H35" s="328">
        <f t="shared" si="5"/>
        <v>852</v>
      </c>
    </row>
    <row r="36" spans="1:8">
      <c r="A36" s="266">
        <f t="shared" si="6"/>
        <v>32</v>
      </c>
      <c r="B36" s="231">
        <v>110100</v>
      </c>
      <c r="C36" s="264">
        <f t="shared" si="0"/>
        <v>1708</v>
      </c>
      <c r="D36" s="267">
        <f t="shared" si="7"/>
        <v>3416</v>
      </c>
      <c r="E36" s="264">
        <f t="shared" si="2"/>
        <v>5124</v>
      </c>
      <c r="F36" s="233">
        <f t="shared" si="3"/>
        <v>6832</v>
      </c>
      <c r="G36" s="327">
        <f t="shared" si="4"/>
        <v>5328</v>
      </c>
      <c r="H36" s="328">
        <f t="shared" si="5"/>
        <v>888</v>
      </c>
    </row>
    <row r="37" spans="1:8">
      <c r="A37" s="226">
        <f t="shared" si="6"/>
        <v>33</v>
      </c>
      <c r="B37" s="234">
        <v>115500</v>
      </c>
      <c r="C37" s="230">
        <f t="shared" si="0"/>
        <v>1791</v>
      </c>
      <c r="D37" s="229">
        <f t="shared" si="7"/>
        <v>3582</v>
      </c>
      <c r="E37" s="229">
        <f t="shared" si="2"/>
        <v>5373</v>
      </c>
      <c r="F37" s="321">
        <f t="shared" si="3"/>
        <v>7164</v>
      </c>
      <c r="G37" s="329">
        <f t="shared" si="4"/>
        <v>5589</v>
      </c>
      <c r="H37" s="330">
        <f t="shared" si="5"/>
        <v>932</v>
      </c>
    </row>
    <row r="38" spans="1:8">
      <c r="A38" s="226">
        <f t="shared" si="6"/>
        <v>34</v>
      </c>
      <c r="B38" s="234">
        <v>120900</v>
      </c>
      <c r="C38" s="230">
        <f t="shared" si="0"/>
        <v>1875</v>
      </c>
      <c r="D38" s="229">
        <f t="shared" si="7"/>
        <v>3750</v>
      </c>
      <c r="E38" s="229">
        <f t="shared" si="2"/>
        <v>5625</v>
      </c>
      <c r="F38" s="321">
        <f t="shared" si="3"/>
        <v>7500</v>
      </c>
      <c r="G38" s="327">
        <f t="shared" si="4"/>
        <v>5850</v>
      </c>
      <c r="H38" s="328">
        <f t="shared" si="5"/>
        <v>975</v>
      </c>
    </row>
    <row r="39" spans="1:8">
      <c r="A39" s="226">
        <f t="shared" si="6"/>
        <v>35</v>
      </c>
      <c r="B39" s="227">
        <v>126300</v>
      </c>
      <c r="C39" s="230">
        <f t="shared" si="0"/>
        <v>1959</v>
      </c>
      <c r="D39" s="229">
        <f t="shared" si="7"/>
        <v>3918</v>
      </c>
      <c r="E39" s="229">
        <f t="shared" si="2"/>
        <v>5877</v>
      </c>
      <c r="F39" s="321">
        <f t="shared" si="3"/>
        <v>7836</v>
      </c>
      <c r="G39" s="327">
        <f t="shared" si="4"/>
        <v>6112</v>
      </c>
      <c r="H39" s="328">
        <f t="shared" si="5"/>
        <v>1019</v>
      </c>
    </row>
    <row r="40" spans="1:8">
      <c r="A40" s="226">
        <f>+A39+1</f>
        <v>36</v>
      </c>
      <c r="B40" s="227">
        <v>131700</v>
      </c>
      <c r="C40" s="230">
        <f t="shared" si="0"/>
        <v>2043</v>
      </c>
      <c r="D40" s="229">
        <f t="shared" si="7"/>
        <v>4086</v>
      </c>
      <c r="E40" s="229">
        <f t="shared" si="2"/>
        <v>6129</v>
      </c>
      <c r="F40" s="321">
        <f t="shared" si="3"/>
        <v>8172</v>
      </c>
      <c r="G40" s="327">
        <f t="shared" si="4"/>
        <v>6373</v>
      </c>
      <c r="H40" s="328">
        <f t="shared" si="5"/>
        <v>1062</v>
      </c>
    </row>
    <row r="41" spans="1:8">
      <c r="A41" s="226">
        <f t="shared" si="6"/>
        <v>37</v>
      </c>
      <c r="B41" s="234">
        <v>137100</v>
      </c>
      <c r="C41" s="230">
        <f t="shared" si="0"/>
        <v>2126</v>
      </c>
      <c r="D41" s="229">
        <f t="shared" si="7"/>
        <v>4252</v>
      </c>
      <c r="E41" s="229">
        <f t="shared" si="2"/>
        <v>6378</v>
      </c>
      <c r="F41" s="321">
        <f t="shared" si="3"/>
        <v>8504</v>
      </c>
      <c r="G41" s="327">
        <f t="shared" si="4"/>
        <v>6634</v>
      </c>
      <c r="H41" s="328">
        <f t="shared" si="5"/>
        <v>1106</v>
      </c>
    </row>
    <row r="42" spans="1:8">
      <c r="A42" s="226">
        <f t="shared" si="6"/>
        <v>38</v>
      </c>
      <c r="B42" s="234">
        <v>142500</v>
      </c>
      <c r="C42" s="230">
        <f t="shared" si="0"/>
        <v>2210</v>
      </c>
      <c r="D42" s="229">
        <f t="shared" si="7"/>
        <v>4420</v>
      </c>
      <c r="E42" s="229">
        <f t="shared" si="2"/>
        <v>6630</v>
      </c>
      <c r="F42" s="321">
        <f t="shared" si="3"/>
        <v>8840</v>
      </c>
      <c r="G42" s="327">
        <f t="shared" si="4"/>
        <v>6896</v>
      </c>
      <c r="H42" s="328">
        <f t="shared" si="5"/>
        <v>1149</v>
      </c>
    </row>
    <row r="43" spans="1:8">
      <c r="A43" s="226">
        <f t="shared" si="6"/>
        <v>39</v>
      </c>
      <c r="B43" s="227">
        <v>147900</v>
      </c>
      <c r="C43" s="230">
        <f t="shared" si="0"/>
        <v>2294</v>
      </c>
      <c r="D43" s="229">
        <f t="shared" si="7"/>
        <v>4588</v>
      </c>
      <c r="E43" s="229">
        <f t="shared" si="2"/>
        <v>6882</v>
      </c>
      <c r="F43" s="321">
        <f t="shared" si="3"/>
        <v>9176</v>
      </c>
      <c r="G43" s="327">
        <f t="shared" si="4"/>
        <v>7157</v>
      </c>
      <c r="H43" s="328">
        <f t="shared" si="5"/>
        <v>1193</v>
      </c>
    </row>
    <row r="44" spans="1:8">
      <c r="A44" s="266">
        <f>+A43+1</f>
        <v>40</v>
      </c>
      <c r="B44" s="231">
        <v>150000</v>
      </c>
      <c r="C44" s="264">
        <f t="shared" si="0"/>
        <v>2327</v>
      </c>
      <c r="D44" s="267">
        <f t="shared" si="7"/>
        <v>4654</v>
      </c>
      <c r="E44" s="267">
        <f t="shared" si="2"/>
        <v>6981</v>
      </c>
      <c r="F44" s="265">
        <f t="shared" si="3"/>
        <v>9308</v>
      </c>
      <c r="G44" s="331">
        <f t="shared" si="4"/>
        <v>7259</v>
      </c>
      <c r="H44" s="332">
        <f t="shared" si="5"/>
        <v>1210</v>
      </c>
    </row>
    <row r="45" spans="1:8">
      <c r="A45" s="226">
        <f t="shared" si="6"/>
        <v>41</v>
      </c>
      <c r="B45" s="234">
        <v>156400</v>
      </c>
      <c r="C45" s="230">
        <f t="shared" si="0"/>
        <v>2426</v>
      </c>
      <c r="D45" s="229">
        <f t="shared" si="7"/>
        <v>4852</v>
      </c>
      <c r="E45" s="229">
        <f t="shared" si="2"/>
        <v>7278</v>
      </c>
      <c r="F45" s="321">
        <f t="shared" si="3"/>
        <v>9704</v>
      </c>
      <c r="G45" s="327">
        <f t="shared" si="4"/>
        <v>7568</v>
      </c>
      <c r="H45" s="328">
        <f t="shared" si="5"/>
        <v>1261</v>
      </c>
    </row>
    <row r="46" spans="1:8">
      <c r="A46" s="226">
        <f t="shared" si="6"/>
        <v>42</v>
      </c>
      <c r="B46" s="234">
        <v>162800</v>
      </c>
      <c r="C46" s="230">
        <f t="shared" si="0"/>
        <v>2525</v>
      </c>
      <c r="D46" s="229">
        <f t="shared" si="7"/>
        <v>5050</v>
      </c>
      <c r="E46" s="229">
        <f t="shared" si="2"/>
        <v>7575</v>
      </c>
      <c r="F46" s="321">
        <f t="shared" si="3"/>
        <v>10100</v>
      </c>
      <c r="G46" s="327">
        <f t="shared" si="4"/>
        <v>7878</v>
      </c>
      <c r="H46" s="328">
        <f t="shared" si="5"/>
        <v>1313</v>
      </c>
    </row>
    <row r="47" spans="1:8">
      <c r="A47" s="226">
        <f t="shared" si="6"/>
        <v>43</v>
      </c>
      <c r="B47" s="227">
        <v>169200</v>
      </c>
      <c r="C47" s="230">
        <f t="shared" si="0"/>
        <v>2624</v>
      </c>
      <c r="D47" s="229">
        <f t="shared" si="7"/>
        <v>5248</v>
      </c>
      <c r="E47" s="229">
        <f t="shared" si="2"/>
        <v>7872</v>
      </c>
      <c r="F47" s="321">
        <f t="shared" si="3"/>
        <v>10496</v>
      </c>
      <c r="G47" s="327">
        <f t="shared" si="4"/>
        <v>8188</v>
      </c>
      <c r="H47" s="328">
        <f t="shared" si="5"/>
        <v>1365</v>
      </c>
    </row>
    <row r="48" spans="1:8">
      <c r="A48" s="226">
        <f>+A47+1</f>
        <v>44</v>
      </c>
      <c r="B48" s="227">
        <v>175600</v>
      </c>
      <c r="C48" s="230">
        <f t="shared" si="0"/>
        <v>2724</v>
      </c>
      <c r="D48" s="229">
        <f t="shared" si="7"/>
        <v>5448</v>
      </c>
      <c r="E48" s="229">
        <f t="shared" si="2"/>
        <v>8172</v>
      </c>
      <c r="F48" s="321">
        <f t="shared" si="3"/>
        <v>10896</v>
      </c>
      <c r="G48" s="327">
        <f t="shared" si="4"/>
        <v>8497</v>
      </c>
      <c r="H48" s="328">
        <f t="shared" si="5"/>
        <v>1416</v>
      </c>
    </row>
    <row r="49" spans="1:9">
      <c r="A49" s="226">
        <f t="shared" si="6"/>
        <v>45</v>
      </c>
      <c r="B49" s="234">
        <v>182000</v>
      </c>
      <c r="C49" s="230">
        <f t="shared" si="0"/>
        <v>2823</v>
      </c>
      <c r="D49" s="229">
        <f t="shared" si="7"/>
        <v>5646</v>
      </c>
      <c r="E49" s="229">
        <f t="shared" si="2"/>
        <v>8469</v>
      </c>
      <c r="F49" s="321">
        <f t="shared" si="3"/>
        <v>11292</v>
      </c>
      <c r="G49" s="327">
        <f t="shared" si="4"/>
        <v>8807</v>
      </c>
      <c r="H49" s="328">
        <f t="shared" si="5"/>
        <v>1468</v>
      </c>
    </row>
    <row r="50" spans="1:9">
      <c r="A50" s="268">
        <f t="shared" si="6"/>
        <v>46</v>
      </c>
      <c r="B50" s="269">
        <v>189500</v>
      </c>
      <c r="C50" s="228">
        <f t="shared" si="0"/>
        <v>2939</v>
      </c>
      <c r="D50" s="228">
        <f t="shared" si="7"/>
        <v>5878</v>
      </c>
      <c r="E50" s="228">
        <f t="shared" si="2"/>
        <v>8817</v>
      </c>
      <c r="F50" s="228">
        <f t="shared" si="3"/>
        <v>11756</v>
      </c>
      <c r="G50" s="329">
        <f t="shared" si="4"/>
        <v>9170</v>
      </c>
      <c r="H50" s="330">
        <f t="shared" si="5"/>
        <v>1528</v>
      </c>
    </row>
    <row r="51" spans="1:9">
      <c r="A51" s="226">
        <f t="shared" si="6"/>
        <v>47</v>
      </c>
      <c r="B51" s="270">
        <v>197000</v>
      </c>
      <c r="C51" s="230">
        <f t="shared" si="0"/>
        <v>3055</v>
      </c>
      <c r="D51" s="230">
        <f t="shared" si="7"/>
        <v>6110</v>
      </c>
      <c r="E51" s="230">
        <f t="shared" si="2"/>
        <v>9165</v>
      </c>
      <c r="F51" s="230">
        <f t="shared" si="3"/>
        <v>12220</v>
      </c>
      <c r="G51" s="327">
        <f t="shared" si="4"/>
        <v>9533</v>
      </c>
      <c r="H51" s="328">
        <f t="shared" si="5"/>
        <v>1589</v>
      </c>
    </row>
    <row r="52" spans="1:9">
      <c r="A52" s="226">
        <f t="shared" si="6"/>
        <v>48</v>
      </c>
      <c r="B52" s="270">
        <v>204500</v>
      </c>
      <c r="C52" s="230">
        <f t="shared" si="0"/>
        <v>3172</v>
      </c>
      <c r="D52" s="230">
        <f t="shared" si="7"/>
        <v>6344</v>
      </c>
      <c r="E52" s="230">
        <f t="shared" si="2"/>
        <v>9516</v>
      </c>
      <c r="F52" s="230">
        <f t="shared" si="3"/>
        <v>12688</v>
      </c>
      <c r="G52" s="327">
        <f t="shared" si="4"/>
        <v>9896</v>
      </c>
      <c r="H52" s="328">
        <f t="shared" si="5"/>
        <v>1649</v>
      </c>
    </row>
    <row r="53" spans="1:9">
      <c r="A53" s="226">
        <f t="shared" si="6"/>
        <v>49</v>
      </c>
      <c r="B53" s="270">
        <v>212000</v>
      </c>
      <c r="C53" s="230">
        <f t="shared" si="0"/>
        <v>3288</v>
      </c>
      <c r="D53" s="230">
        <f t="shared" si="7"/>
        <v>6576</v>
      </c>
      <c r="E53" s="230">
        <f t="shared" si="2"/>
        <v>9864</v>
      </c>
      <c r="F53" s="230">
        <f t="shared" si="3"/>
        <v>13152</v>
      </c>
      <c r="G53" s="327">
        <f t="shared" si="4"/>
        <v>10259</v>
      </c>
      <c r="H53" s="328">
        <f t="shared" si="5"/>
        <v>1710</v>
      </c>
    </row>
    <row r="54" spans="1:9" ht="17.25" thickBot="1">
      <c r="A54" s="235">
        <f t="shared" si="6"/>
        <v>50</v>
      </c>
      <c r="B54" s="271">
        <v>219500</v>
      </c>
      <c r="C54" s="236">
        <f t="shared" si="0"/>
        <v>3404</v>
      </c>
      <c r="D54" s="236">
        <f t="shared" si="7"/>
        <v>6808</v>
      </c>
      <c r="E54" s="236">
        <f t="shared" si="2"/>
        <v>10212</v>
      </c>
      <c r="F54" s="236">
        <f t="shared" si="3"/>
        <v>13616</v>
      </c>
      <c r="G54" s="333">
        <f t="shared" si="4"/>
        <v>10622</v>
      </c>
      <c r="H54" s="334">
        <f t="shared" si="5"/>
        <v>1770</v>
      </c>
    </row>
    <row r="55" spans="1:9" s="237" customFormat="1" ht="15" customHeight="1">
      <c r="A55" s="322" t="s">
        <v>230</v>
      </c>
      <c r="B55" s="322"/>
      <c r="C55" s="322"/>
      <c r="D55" s="322"/>
      <c r="E55" s="322"/>
      <c r="F55" s="322"/>
      <c r="G55" s="322"/>
      <c r="H55" s="323" t="s">
        <v>196</v>
      </c>
    </row>
    <row r="56" spans="1:9" s="237" customFormat="1" ht="15" customHeight="1">
      <c r="A56" s="322"/>
      <c r="B56" s="322"/>
      <c r="C56" s="322"/>
      <c r="D56" s="322"/>
      <c r="E56" s="322"/>
      <c r="F56" s="322"/>
      <c r="G56" s="322"/>
      <c r="H56" s="323"/>
    </row>
    <row r="57" spans="1:9" s="237" customFormat="1" ht="16.5" customHeight="1">
      <c r="A57" s="494" t="s">
        <v>231</v>
      </c>
      <c r="B57" s="494"/>
      <c r="C57" s="494"/>
      <c r="D57" s="494"/>
      <c r="E57" s="494"/>
      <c r="F57" s="494"/>
      <c r="G57" s="322"/>
      <c r="H57" s="323"/>
    </row>
    <row r="58" spans="1:9" s="237" customFormat="1" ht="34.5" customHeight="1">
      <c r="A58" s="494" t="s">
        <v>232</v>
      </c>
      <c r="B58" s="494"/>
      <c r="C58" s="494"/>
      <c r="D58" s="494"/>
      <c r="E58" s="494"/>
      <c r="F58" s="494"/>
      <c r="G58" s="322"/>
      <c r="H58" s="323"/>
    </row>
    <row r="59" spans="1:9" s="326" customFormat="1">
      <c r="A59" s="494" t="s">
        <v>233</v>
      </c>
      <c r="B59" s="494"/>
      <c r="C59" s="494"/>
      <c r="D59" s="494"/>
      <c r="E59" s="494"/>
      <c r="F59" s="324"/>
      <c r="G59" s="322"/>
      <c r="H59" s="325"/>
    </row>
    <row r="60" spans="1:9" s="237" customFormat="1" ht="22.5" customHeight="1">
      <c r="A60" s="495" t="s">
        <v>200</v>
      </c>
      <c r="B60" s="495"/>
      <c r="C60" s="495"/>
      <c r="D60" s="495"/>
      <c r="E60" s="495"/>
      <c r="F60" s="495"/>
      <c r="G60" s="495"/>
      <c r="H60" s="238"/>
      <c r="I60" s="238"/>
    </row>
    <row r="61" spans="1:9" s="237" customFormat="1" ht="16.5" customHeight="1">
      <c r="A61" s="482"/>
      <c r="B61" s="482"/>
      <c r="C61" s="482"/>
      <c r="D61" s="482"/>
      <c r="E61" s="482"/>
      <c r="F61" s="482"/>
      <c r="G61" s="238"/>
      <c r="H61" s="238"/>
    </row>
    <row r="62" spans="1:9">
      <c r="A62" s="238"/>
      <c r="B62" s="238"/>
      <c r="C62" s="238"/>
      <c r="D62" s="238"/>
      <c r="E62" s="238"/>
      <c r="F62" s="238"/>
      <c r="G62" s="238"/>
    </row>
    <row r="63" spans="1:9">
      <c r="A63" s="238"/>
      <c r="B63" s="238"/>
      <c r="C63" s="238"/>
      <c r="D63" s="238"/>
      <c r="E63" s="238"/>
      <c r="F63" s="238"/>
      <c r="G63" s="238"/>
    </row>
  </sheetData>
  <sheetProtection algorithmName="SHA-512" hashValue="cimDUAH5NqmK/qYLmOQLkHST5uWJUnZq6+YfzGWw1v274wXPbk/ZoCzA0yXTZV5VnKrROfc+fORCgqjyJjOsBg==" saltValue="GD5dHYwwv3NuM2N7CwURqw==" spinCount="100000" sheet="1" objects="1" scenarios="1" selectLockedCells="1" selectUnlockedCells="1"/>
  <mergeCells count="10">
    <mergeCell ref="H3:H4"/>
    <mergeCell ref="A57:F57"/>
    <mergeCell ref="A58:F58"/>
    <mergeCell ref="A59:E59"/>
    <mergeCell ref="A60:G60"/>
    <mergeCell ref="A61:F61"/>
    <mergeCell ref="A3:A4"/>
    <mergeCell ref="B3:B4"/>
    <mergeCell ref="C3:F3"/>
    <mergeCell ref="G3:G4"/>
  </mergeCells>
  <phoneticPr fontId="31" type="noConversion"/>
  <printOptions horizontalCentered="1" gridLinesSet="0"/>
  <pageMargins left="0.70866141732283472" right="0.70866141732283472" top="0.74803149606299213" bottom="0.74803149606299213"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08480-A638-4147-8761-A2F5EDE12FA7}">
  <sheetPr>
    <pageSetUpPr fitToPage="1"/>
  </sheetPr>
  <dimension ref="A1:AD75"/>
  <sheetViews>
    <sheetView topLeftCell="A35" zoomScale="120" zoomScaleNormal="120" workbookViewId="0">
      <selection activeCell="AD49" sqref="A1:XFD1048576"/>
    </sheetView>
  </sheetViews>
  <sheetFormatPr defaultRowHeight="16.5"/>
  <cols>
    <col min="1" max="1" width="8.875" style="338" customWidth="1"/>
    <col min="2" max="28" width="6.125" style="338" customWidth="1"/>
    <col min="29" max="29" width="6.375" style="338" bestFit="1" customWidth="1"/>
    <col min="30" max="256" width="9" style="338"/>
    <col min="257" max="257" width="8.875" style="338" customWidth="1"/>
    <col min="258" max="284" width="6.125" style="338" customWidth="1"/>
    <col min="285" max="285" width="6.375" style="338" bestFit="1" customWidth="1"/>
    <col min="286" max="512" width="9" style="338"/>
    <col min="513" max="513" width="8.875" style="338" customWidth="1"/>
    <col min="514" max="540" width="6.125" style="338" customWidth="1"/>
    <col min="541" max="541" width="6.375" style="338" bestFit="1" customWidth="1"/>
    <col min="542" max="768" width="9" style="338"/>
    <col min="769" max="769" width="8.875" style="338" customWidth="1"/>
    <col min="770" max="796" width="6.125" style="338" customWidth="1"/>
    <col min="797" max="797" width="6.375" style="338" bestFit="1" customWidth="1"/>
    <col min="798" max="1024" width="9" style="338"/>
    <col min="1025" max="1025" width="8.875" style="338" customWidth="1"/>
    <col min="1026" max="1052" width="6.125" style="338" customWidth="1"/>
    <col min="1053" max="1053" width="6.375" style="338" bestFit="1" customWidth="1"/>
    <col min="1054" max="1280" width="9" style="338"/>
    <col min="1281" max="1281" width="8.875" style="338" customWidth="1"/>
    <col min="1282" max="1308" width="6.125" style="338" customWidth="1"/>
    <col min="1309" max="1309" width="6.375" style="338" bestFit="1" customWidth="1"/>
    <col min="1310" max="1536" width="9" style="338"/>
    <col min="1537" max="1537" width="8.875" style="338" customWidth="1"/>
    <col min="1538" max="1564" width="6.125" style="338" customWidth="1"/>
    <col min="1565" max="1565" width="6.375" style="338" bestFit="1" customWidth="1"/>
    <col min="1566" max="1792" width="9" style="338"/>
    <col min="1793" max="1793" width="8.875" style="338" customWidth="1"/>
    <col min="1794" max="1820" width="6.125" style="338" customWidth="1"/>
    <col min="1821" max="1821" width="6.375" style="338" bestFit="1" customWidth="1"/>
    <col min="1822" max="2048" width="9" style="338"/>
    <col min="2049" max="2049" width="8.875" style="338" customWidth="1"/>
    <col min="2050" max="2076" width="6.125" style="338" customWidth="1"/>
    <col min="2077" max="2077" width="6.375" style="338" bestFit="1" customWidth="1"/>
    <col min="2078" max="2304" width="9" style="338"/>
    <col min="2305" max="2305" width="8.875" style="338" customWidth="1"/>
    <col min="2306" max="2332" width="6.125" style="338" customWidth="1"/>
    <col min="2333" max="2333" width="6.375" style="338" bestFit="1" customWidth="1"/>
    <col min="2334" max="2560" width="9" style="338"/>
    <col min="2561" max="2561" width="8.875" style="338" customWidth="1"/>
    <col min="2562" max="2588" width="6.125" style="338" customWidth="1"/>
    <col min="2589" max="2589" width="6.375" style="338" bestFit="1" customWidth="1"/>
    <col min="2590" max="2816" width="9" style="338"/>
    <col min="2817" max="2817" width="8.875" style="338" customWidth="1"/>
    <col min="2818" max="2844" width="6.125" style="338" customWidth="1"/>
    <col min="2845" max="2845" width="6.375" style="338" bestFit="1" customWidth="1"/>
    <col min="2846" max="3072" width="9" style="338"/>
    <col min="3073" max="3073" width="8.875" style="338" customWidth="1"/>
    <col min="3074" max="3100" width="6.125" style="338" customWidth="1"/>
    <col min="3101" max="3101" width="6.375" style="338" bestFit="1" customWidth="1"/>
    <col min="3102" max="3328" width="9" style="338"/>
    <col min="3329" max="3329" width="8.875" style="338" customWidth="1"/>
    <col min="3330" max="3356" width="6.125" style="338" customWidth="1"/>
    <col min="3357" max="3357" width="6.375" style="338" bestFit="1" customWidth="1"/>
    <col min="3358" max="3584" width="9" style="338"/>
    <col min="3585" max="3585" width="8.875" style="338" customWidth="1"/>
    <col min="3586" max="3612" width="6.125" style="338" customWidth="1"/>
    <col min="3613" max="3613" width="6.375" style="338" bestFit="1" customWidth="1"/>
    <col min="3614" max="3840" width="9" style="338"/>
    <col min="3841" max="3841" width="8.875" style="338" customWidth="1"/>
    <col min="3842" max="3868" width="6.125" style="338" customWidth="1"/>
    <col min="3869" max="3869" width="6.375" style="338" bestFit="1" customWidth="1"/>
    <col min="3870" max="4096" width="9" style="338"/>
    <col min="4097" max="4097" width="8.875" style="338" customWidth="1"/>
    <col min="4098" max="4124" width="6.125" style="338" customWidth="1"/>
    <col min="4125" max="4125" width="6.375" style="338" bestFit="1" customWidth="1"/>
    <col min="4126" max="4352" width="9" style="338"/>
    <col min="4353" max="4353" width="8.875" style="338" customWidth="1"/>
    <col min="4354" max="4380" width="6.125" style="338" customWidth="1"/>
    <col min="4381" max="4381" width="6.375" style="338" bestFit="1" customWidth="1"/>
    <col min="4382" max="4608" width="9" style="338"/>
    <col min="4609" max="4609" width="8.875" style="338" customWidth="1"/>
    <col min="4610" max="4636" width="6.125" style="338" customWidth="1"/>
    <col min="4637" max="4637" width="6.375" style="338" bestFit="1" customWidth="1"/>
    <col min="4638" max="4864" width="9" style="338"/>
    <col min="4865" max="4865" width="8.875" style="338" customWidth="1"/>
    <col min="4866" max="4892" width="6.125" style="338" customWidth="1"/>
    <col min="4893" max="4893" width="6.375" style="338" bestFit="1" customWidth="1"/>
    <col min="4894" max="5120" width="9" style="338"/>
    <col min="5121" max="5121" width="8.875" style="338" customWidth="1"/>
    <col min="5122" max="5148" width="6.125" style="338" customWidth="1"/>
    <col min="5149" max="5149" width="6.375" style="338" bestFit="1" customWidth="1"/>
    <col min="5150" max="5376" width="9" style="338"/>
    <col min="5377" max="5377" width="8.875" style="338" customWidth="1"/>
    <col min="5378" max="5404" width="6.125" style="338" customWidth="1"/>
    <col min="5405" max="5405" width="6.375" style="338" bestFit="1" customWidth="1"/>
    <col min="5406" max="5632" width="9" style="338"/>
    <col min="5633" max="5633" width="8.875" style="338" customWidth="1"/>
    <col min="5634" max="5660" width="6.125" style="338" customWidth="1"/>
    <col min="5661" max="5661" width="6.375" style="338" bestFit="1" customWidth="1"/>
    <col min="5662" max="5888" width="9" style="338"/>
    <col min="5889" max="5889" width="8.875" style="338" customWidth="1"/>
    <col min="5890" max="5916" width="6.125" style="338" customWidth="1"/>
    <col min="5917" max="5917" width="6.375" style="338" bestFit="1" customWidth="1"/>
    <col min="5918" max="6144" width="9" style="338"/>
    <col min="6145" max="6145" width="8.875" style="338" customWidth="1"/>
    <col min="6146" max="6172" width="6.125" style="338" customWidth="1"/>
    <col min="6173" max="6173" width="6.375" style="338" bestFit="1" customWidth="1"/>
    <col min="6174" max="6400" width="9" style="338"/>
    <col min="6401" max="6401" width="8.875" style="338" customWidth="1"/>
    <col min="6402" max="6428" width="6.125" style="338" customWidth="1"/>
    <col min="6429" max="6429" width="6.375" style="338" bestFit="1" customWidth="1"/>
    <col min="6430" max="6656" width="9" style="338"/>
    <col min="6657" max="6657" width="8.875" style="338" customWidth="1"/>
    <col min="6658" max="6684" width="6.125" style="338" customWidth="1"/>
    <col min="6685" max="6685" width="6.375" style="338" bestFit="1" customWidth="1"/>
    <col min="6686" max="6912" width="9" style="338"/>
    <col min="6913" max="6913" width="8.875" style="338" customWidth="1"/>
    <col min="6914" max="6940" width="6.125" style="338" customWidth="1"/>
    <col min="6941" max="6941" width="6.375" style="338" bestFit="1" customWidth="1"/>
    <col min="6942" max="7168" width="9" style="338"/>
    <col min="7169" max="7169" width="8.875" style="338" customWidth="1"/>
    <col min="7170" max="7196" width="6.125" style="338" customWidth="1"/>
    <col min="7197" max="7197" width="6.375" style="338" bestFit="1" customWidth="1"/>
    <col min="7198" max="7424" width="9" style="338"/>
    <col min="7425" max="7425" width="8.875" style="338" customWidth="1"/>
    <col min="7426" max="7452" width="6.125" style="338" customWidth="1"/>
    <col min="7453" max="7453" width="6.375" style="338" bestFit="1" customWidth="1"/>
    <col min="7454" max="7680" width="9" style="338"/>
    <col min="7681" max="7681" width="8.875" style="338" customWidth="1"/>
    <col min="7682" max="7708" width="6.125" style="338" customWidth="1"/>
    <col min="7709" max="7709" width="6.375" style="338" bestFit="1" customWidth="1"/>
    <col min="7710" max="7936" width="9" style="338"/>
    <col min="7937" max="7937" width="8.875" style="338" customWidth="1"/>
    <col min="7938" max="7964" width="6.125" style="338" customWidth="1"/>
    <col min="7965" max="7965" width="6.375" style="338" bestFit="1" customWidth="1"/>
    <col min="7966" max="8192" width="9" style="338"/>
    <col min="8193" max="8193" width="8.875" style="338" customWidth="1"/>
    <col min="8194" max="8220" width="6.125" style="338" customWidth="1"/>
    <col min="8221" max="8221" width="6.375" style="338" bestFit="1" customWidth="1"/>
    <col min="8222" max="8448" width="9" style="338"/>
    <col min="8449" max="8449" width="8.875" style="338" customWidth="1"/>
    <col min="8450" max="8476" width="6.125" style="338" customWidth="1"/>
    <col min="8477" max="8477" width="6.375" style="338" bestFit="1" customWidth="1"/>
    <col min="8478" max="8704" width="9" style="338"/>
    <col min="8705" max="8705" width="8.875" style="338" customWidth="1"/>
    <col min="8706" max="8732" width="6.125" style="338" customWidth="1"/>
    <col min="8733" max="8733" width="6.375" style="338" bestFit="1" customWidth="1"/>
    <col min="8734" max="8960" width="9" style="338"/>
    <col min="8961" max="8961" width="8.875" style="338" customWidth="1"/>
    <col min="8962" max="8988" width="6.125" style="338" customWidth="1"/>
    <col min="8989" max="8989" width="6.375" style="338" bestFit="1" customWidth="1"/>
    <col min="8990" max="9216" width="9" style="338"/>
    <col min="9217" max="9217" width="8.875" style="338" customWidth="1"/>
    <col min="9218" max="9244" width="6.125" style="338" customWidth="1"/>
    <col min="9245" max="9245" width="6.375" style="338" bestFit="1" customWidth="1"/>
    <col min="9246" max="9472" width="9" style="338"/>
    <col min="9473" max="9473" width="8.875" style="338" customWidth="1"/>
    <col min="9474" max="9500" width="6.125" style="338" customWidth="1"/>
    <col min="9501" max="9501" width="6.375" style="338" bestFit="1" customWidth="1"/>
    <col min="9502" max="9728" width="9" style="338"/>
    <col min="9729" max="9729" width="8.875" style="338" customWidth="1"/>
    <col min="9730" max="9756" width="6.125" style="338" customWidth="1"/>
    <col min="9757" max="9757" width="6.375" style="338" bestFit="1" customWidth="1"/>
    <col min="9758" max="9984" width="9" style="338"/>
    <col min="9985" max="9985" width="8.875" style="338" customWidth="1"/>
    <col min="9986" max="10012" width="6.125" style="338" customWidth="1"/>
    <col min="10013" max="10013" width="6.375" style="338" bestFit="1" customWidth="1"/>
    <col min="10014" max="10240" width="9" style="338"/>
    <col min="10241" max="10241" width="8.875" style="338" customWidth="1"/>
    <col min="10242" max="10268" width="6.125" style="338" customWidth="1"/>
    <col min="10269" max="10269" width="6.375" style="338" bestFit="1" customWidth="1"/>
    <col min="10270" max="10496" width="9" style="338"/>
    <col min="10497" max="10497" width="8.875" style="338" customWidth="1"/>
    <col min="10498" max="10524" width="6.125" style="338" customWidth="1"/>
    <col min="10525" max="10525" width="6.375" style="338" bestFit="1" customWidth="1"/>
    <col min="10526" max="10752" width="9" style="338"/>
    <col min="10753" max="10753" width="8.875" style="338" customWidth="1"/>
    <col min="10754" max="10780" width="6.125" style="338" customWidth="1"/>
    <col min="10781" max="10781" width="6.375" style="338" bestFit="1" customWidth="1"/>
    <col min="10782" max="11008" width="9" style="338"/>
    <col min="11009" max="11009" width="8.875" style="338" customWidth="1"/>
    <col min="11010" max="11036" width="6.125" style="338" customWidth="1"/>
    <col min="11037" max="11037" width="6.375" style="338" bestFit="1" customWidth="1"/>
    <col min="11038" max="11264" width="9" style="338"/>
    <col min="11265" max="11265" width="8.875" style="338" customWidth="1"/>
    <col min="11266" max="11292" width="6.125" style="338" customWidth="1"/>
    <col min="11293" max="11293" width="6.375" style="338" bestFit="1" customWidth="1"/>
    <col min="11294" max="11520" width="9" style="338"/>
    <col min="11521" max="11521" width="8.875" style="338" customWidth="1"/>
    <col min="11522" max="11548" width="6.125" style="338" customWidth="1"/>
    <col min="11549" max="11549" width="6.375" style="338" bestFit="1" customWidth="1"/>
    <col min="11550" max="11776" width="9" style="338"/>
    <col min="11777" max="11777" width="8.875" style="338" customWidth="1"/>
    <col min="11778" max="11804" width="6.125" style="338" customWidth="1"/>
    <col min="11805" max="11805" width="6.375" style="338" bestFit="1" customWidth="1"/>
    <col min="11806" max="12032" width="9" style="338"/>
    <col min="12033" max="12033" width="8.875" style="338" customWidth="1"/>
    <col min="12034" max="12060" width="6.125" style="338" customWidth="1"/>
    <col min="12061" max="12061" width="6.375" style="338" bestFit="1" customWidth="1"/>
    <col min="12062" max="12288" width="9" style="338"/>
    <col min="12289" max="12289" width="8.875" style="338" customWidth="1"/>
    <col min="12290" max="12316" width="6.125" style="338" customWidth="1"/>
    <col min="12317" max="12317" width="6.375" style="338" bestFit="1" customWidth="1"/>
    <col min="12318" max="12544" width="9" style="338"/>
    <col min="12545" max="12545" width="8.875" style="338" customWidth="1"/>
    <col min="12546" max="12572" width="6.125" style="338" customWidth="1"/>
    <col min="12573" max="12573" width="6.375" style="338" bestFit="1" customWidth="1"/>
    <col min="12574" max="12800" width="9" style="338"/>
    <col min="12801" max="12801" width="8.875" style="338" customWidth="1"/>
    <col min="12802" max="12828" width="6.125" style="338" customWidth="1"/>
    <col min="12829" max="12829" width="6.375" style="338" bestFit="1" customWidth="1"/>
    <col min="12830" max="13056" width="9" style="338"/>
    <col min="13057" max="13057" width="8.875" style="338" customWidth="1"/>
    <col min="13058" max="13084" width="6.125" style="338" customWidth="1"/>
    <col min="13085" max="13085" width="6.375" style="338" bestFit="1" customWidth="1"/>
    <col min="13086" max="13312" width="9" style="338"/>
    <col min="13313" max="13313" width="8.875" style="338" customWidth="1"/>
    <col min="13314" max="13340" width="6.125" style="338" customWidth="1"/>
    <col min="13341" max="13341" width="6.375" style="338" bestFit="1" customWidth="1"/>
    <col min="13342" max="13568" width="9" style="338"/>
    <col min="13569" max="13569" width="8.875" style="338" customWidth="1"/>
    <col min="13570" max="13596" width="6.125" style="338" customWidth="1"/>
    <col min="13597" max="13597" width="6.375" style="338" bestFit="1" customWidth="1"/>
    <col min="13598" max="13824" width="9" style="338"/>
    <col min="13825" max="13825" width="8.875" style="338" customWidth="1"/>
    <col min="13826" max="13852" width="6.125" style="338" customWidth="1"/>
    <col min="13853" max="13853" width="6.375" style="338" bestFit="1" customWidth="1"/>
    <col min="13854" max="14080" width="9" style="338"/>
    <col min="14081" max="14081" width="8.875" style="338" customWidth="1"/>
    <col min="14082" max="14108" width="6.125" style="338" customWidth="1"/>
    <col min="14109" max="14109" width="6.375" style="338" bestFit="1" customWidth="1"/>
    <col min="14110" max="14336" width="9" style="338"/>
    <col min="14337" max="14337" width="8.875" style="338" customWidth="1"/>
    <col min="14338" max="14364" width="6.125" style="338" customWidth="1"/>
    <col min="14365" max="14365" width="6.375" style="338" bestFit="1" customWidth="1"/>
    <col min="14366" max="14592" width="9" style="338"/>
    <col min="14593" max="14593" width="8.875" style="338" customWidth="1"/>
    <col min="14594" max="14620" width="6.125" style="338" customWidth="1"/>
    <col min="14621" max="14621" width="6.375" style="338" bestFit="1" customWidth="1"/>
    <col min="14622" max="14848" width="9" style="338"/>
    <col min="14849" max="14849" width="8.875" style="338" customWidth="1"/>
    <col min="14850" max="14876" width="6.125" style="338" customWidth="1"/>
    <col min="14877" max="14877" width="6.375" style="338" bestFit="1" customWidth="1"/>
    <col min="14878" max="15104" width="9" style="338"/>
    <col min="15105" max="15105" width="8.875" style="338" customWidth="1"/>
    <col min="15106" max="15132" width="6.125" style="338" customWidth="1"/>
    <col min="15133" max="15133" width="6.375" style="338" bestFit="1" customWidth="1"/>
    <col min="15134" max="15360" width="9" style="338"/>
    <col min="15361" max="15361" width="8.875" style="338" customWidth="1"/>
    <col min="15362" max="15388" width="6.125" style="338" customWidth="1"/>
    <col min="15389" max="15389" width="6.375" style="338" bestFit="1" customWidth="1"/>
    <col min="15390" max="15616" width="9" style="338"/>
    <col min="15617" max="15617" width="8.875" style="338" customWidth="1"/>
    <col min="15618" max="15644" width="6.125" style="338" customWidth="1"/>
    <col min="15645" max="15645" width="6.375" style="338" bestFit="1" customWidth="1"/>
    <col min="15646" max="15872" width="9" style="338"/>
    <col min="15873" max="15873" width="8.875" style="338" customWidth="1"/>
    <col min="15874" max="15900" width="6.125" style="338" customWidth="1"/>
    <col min="15901" max="15901" width="6.375" style="338" bestFit="1" customWidth="1"/>
    <col min="15902" max="16128" width="9" style="338"/>
    <col min="16129" max="16129" width="8.875" style="338" customWidth="1"/>
    <col min="16130" max="16156" width="6.125" style="338" customWidth="1"/>
    <col min="16157" max="16157" width="6.375" style="338" bestFit="1" customWidth="1"/>
    <col min="16158" max="16384" width="9" style="338"/>
  </cols>
  <sheetData>
    <row r="1" spans="1:30" s="336" customFormat="1" ht="20.25" customHeight="1">
      <c r="A1" s="518" t="s">
        <v>234</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335">
        <v>0.115</v>
      </c>
    </row>
    <row r="2" spans="1:30" s="337" customFormat="1" ht="19.5" customHeight="1" thickBot="1">
      <c r="A2" s="519" t="s">
        <v>229</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335">
        <v>0.01</v>
      </c>
    </row>
    <row r="3" spans="1:30" ht="12" customHeight="1">
      <c r="A3" s="520"/>
      <c r="B3" s="523" t="s">
        <v>235</v>
      </c>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5"/>
    </row>
    <row r="4" spans="1:30" ht="12" customHeight="1">
      <c r="A4" s="521"/>
      <c r="B4" s="503">
        <v>11100</v>
      </c>
      <c r="C4" s="503"/>
      <c r="D4" s="503">
        <v>12540</v>
      </c>
      <c r="E4" s="503"/>
      <c r="F4" s="503">
        <v>13500</v>
      </c>
      <c r="G4" s="503"/>
      <c r="H4" s="503">
        <v>15840</v>
      </c>
      <c r="I4" s="503"/>
      <c r="J4" s="497">
        <v>16500</v>
      </c>
      <c r="K4" s="498"/>
      <c r="L4" s="503">
        <v>17280</v>
      </c>
      <c r="M4" s="503"/>
      <c r="N4" s="503">
        <v>17880</v>
      </c>
      <c r="O4" s="503"/>
      <c r="P4" s="517">
        <v>19047</v>
      </c>
      <c r="Q4" s="517"/>
      <c r="R4" s="517">
        <v>20008</v>
      </c>
      <c r="S4" s="517"/>
      <c r="T4" s="503">
        <v>21009</v>
      </c>
      <c r="U4" s="503"/>
      <c r="V4" s="517">
        <v>22000</v>
      </c>
      <c r="W4" s="517"/>
      <c r="X4" s="503">
        <v>23100</v>
      </c>
      <c r="Y4" s="503"/>
      <c r="Z4" s="497">
        <v>24000</v>
      </c>
      <c r="AA4" s="498"/>
      <c r="AB4" s="497">
        <v>25250</v>
      </c>
      <c r="AC4" s="506"/>
    </row>
    <row r="5" spans="1:30" ht="12" customHeight="1">
      <c r="A5" s="522"/>
      <c r="B5" s="339" t="s">
        <v>121</v>
      </c>
      <c r="C5" s="339" t="s">
        <v>68</v>
      </c>
      <c r="D5" s="339" t="s">
        <v>121</v>
      </c>
      <c r="E5" s="339" t="s">
        <v>68</v>
      </c>
      <c r="F5" s="339" t="s">
        <v>121</v>
      </c>
      <c r="G5" s="339" t="s">
        <v>68</v>
      </c>
      <c r="H5" s="339" t="s">
        <v>121</v>
      </c>
      <c r="I5" s="339" t="s">
        <v>68</v>
      </c>
      <c r="J5" s="339" t="s">
        <v>121</v>
      </c>
      <c r="K5" s="339" t="s">
        <v>68</v>
      </c>
      <c r="L5" s="339" t="s">
        <v>121</v>
      </c>
      <c r="M5" s="339" t="s">
        <v>68</v>
      </c>
      <c r="N5" s="339" t="s">
        <v>121</v>
      </c>
      <c r="O5" s="339" t="s">
        <v>68</v>
      </c>
      <c r="P5" s="339" t="s">
        <v>121</v>
      </c>
      <c r="Q5" s="339" t="s">
        <v>68</v>
      </c>
      <c r="R5" s="339" t="s">
        <v>121</v>
      </c>
      <c r="S5" s="339" t="s">
        <v>68</v>
      </c>
      <c r="T5" s="339" t="s">
        <v>121</v>
      </c>
      <c r="U5" s="339" t="s">
        <v>68</v>
      </c>
      <c r="V5" s="339" t="s">
        <v>121</v>
      </c>
      <c r="W5" s="339" t="s">
        <v>68</v>
      </c>
      <c r="X5" s="339" t="s">
        <v>121</v>
      </c>
      <c r="Y5" s="339" t="s">
        <v>68</v>
      </c>
      <c r="Z5" s="339" t="s">
        <v>121</v>
      </c>
      <c r="AA5" s="339" t="s">
        <v>68</v>
      </c>
      <c r="AB5" s="340" t="s">
        <v>121</v>
      </c>
      <c r="AC5" s="341" t="s">
        <v>68</v>
      </c>
    </row>
    <row r="6" spans="1:30" s="346" customFormat="1" ht="11.1" customHeight="1">
      <c r="A6" s="342">
        <v>1</v>
      </c>
      <c r="B6" s="343">
        <f t="shared" ref="B6:B35" si="0">ROUND($B$4*$A6/30*$AD$1*20/100,0)+ROUND($B$4*$A6/30*$AD$2*20/100,0)</f>
        <v>10</v>
      </c>
      <c r="C6" s="343">
        <f t="shared" ref="C6:C35" si="1">ROUND($B$4*$A6/30*$AD$1*70/100,0)+ROUND($B$4*$A6/30*$AD$2*70/100,0)</f>
        <v>33</v>
      </c>
      <c r="D6" s="343">
        <f t="shared" ref="D6:D35" si="2">ROUND($D$4*$A6/30*$AD$1*20/100,0)+ROUND($D$4*$A6/30*$AD$2*20/100,0)</f>
        <v>11</v>
      </c>
      <c r="E6" s="343">
        <f t="shared" ref="E6:E35" si="3">ROUND($D$4*$A6/30*$AD$1*70/100,0)+ROUND($D$4*$A6/30*$AD$2*70/100,0)</f>
        <v>37</v>
      </c>
      <c r="F6" s="343">
        <f t="shared" ref="F6:F35" si="4">ROUND($F$4*$A6/30*$AD$1*20/100,0)+ROUND($F$4*$A6/30*$AD$2*20/100,0)</f>
        <v>11</v>
      </c>
      <c r="G6" s="343">
        <f t="shared" ref="G6:G35" si="5">ROUND($F$4*$A6/30*$AD$1*70/100,0)+ROUND($F$4*$A6/30*$AD$2*70/100,0)</f>
        <v>39</v>
      </c>
      <c r="H6" s="343">
        <f t="shared" ref="H6:H35" si="6">ROUND($H$4*$A6/30*$AD$1*20/100,0)+ROUND($H$4*$A6/30*$AD$2*20/100,0)</f>
        <v>13</v>
      </c>
      <c r="I6" s="343">
        <f t="shared" ref="I6:I35" si="7">ROUND($H$4*$A6/30*$AD$1*70/100,0)+ROUND($H$4*$A6/30*$AD$2*70/100,0)</f>
        <v>47</v>
      </c>
      <c r="J6" s="343">
        <f t="shared" ref="J6:J35" si="8">ROUND($J$4*$A6/30*$AD$1*20/100,0)+ROUND($J$4*$A6/30*$AD$2*20/100,0)</f>
        <v>14</v>
      </c>
      <c r="K6" s="343">
        <f t="shared" ref="K6:K35" si="9">ROUND($J$4*$A6/30*$AD$1*70/100,0)+ROUND($J$4*$A6/30*$AD$2*70/100,0)</f>
        <v>48</v>
      </c>
      <c r="L6" s="343">
        <f t="shared" ref="L6:L35" si="10">ROUND($L$4*$A6/30*$AD$1*20/100,0)+ROUND($L$4*$A6/30*$AD$2*20/100,0)</f>
        <v>14</v>
      </c>
      <c r="M6" s="343">
        <f t="shared" ref="M6:M35" si="11">ROUND($L$4*$A6/30*$AD$1*70/100,0)+ROUND($L$4*$A6/30*$AD$2*70/100,0)</f>
        <v>50</v>
      </c>
      <c r="N6" s="343">
        <f t="shared" ref="N6:N35" si="12">ROUND($N$4*$A6/30*$AD$1*20/100,0)+ROUND($N$4*$A6/30*$AD$2*20/100,0)</f>
        <v>15</v>
      </c>
      <c r="O6" s="343">
        <f t="shared" ref="O6:O35" si="13">ROUND($N$4*$A6/30*$AD$1*70/100,0)+ROUND($N$4*$A6/30*$AD$2*70/100,0)</f>
        <v>52</v>
      </c>
      <c r="P6" s="343">
        <f t="shared" ref="P6:P35" si="14">ROUND($P$4*$A6/30*$AD$1*20/100,0)+ROUND($P$4*$A6/30*$AD$2*20/100,0)</f>
        <v>16</v>
      </c>
      <c r="Q6" s="343">
        <f t="shared" ref="Q6:Q35" si="15">ROUND($P$4*$A6/30*$AD$1*70/100,0)+ROUND($P$4*$A6/30*$AD$2*70/100,0)</f>
        <v>55</v>
      </c>
      <c r="R6" s="343">
        <f t="shared" ref="R6:R35" si="16">ROUND($R$4*$A6/30*$AD$1*20/100,0)+ROUND($R$4*$A6/30*$AD$2*20/100,0)</f>
        <v>16</v>
      </c>
      <c r="S6" s="343">
        <f t="shared" ref="S6:S35" si="17">ROUND($R$4*$A6/30*$AD$1*70/100,0)+ROUND($R$4*$A6/30*$AD$2*70/100,0)</f>
        <v>59</v>
      </c>
      <c r="T6" s="343">
        <f t="shared" ref="T6:T35" si="18">ROUND($T$4*$A6/30*$AD$1*20/100,0)+ROUND($T$4*$A6/30*$AD$2*20/100,0)</f>
        <v>17</v>
      </c>
      <c r="U6" s="343">
        <f t="shared" ref="U6:U35" si="19">ROUND($T$4*$A6/30*$AD$1*70/100,0)+ROUND($T$4*$A6/30*$AD$2*70/100,0)</f>
        <v>61</v>
      </c>
      <c r="V6" s="343">
        <f t="shared" ref="V6:V35" si="20">ROUND($V$4*$A6/30*$AD$1*20/100,0)+ROUND($V$4*$A6/30*$AD$2*20/100,0)</f>
        <v>18</v>
      </c>
      <c r="W6" s="343">
        <f t="shared" ref="W6:W35" si="21">ROUND($V$4*$A6/30*$AD$1*70/100,0)+ROUND($V$4*$A6/30*$AD$2*70/100,0)</f>
        <v>64</v>
      </c>
      <c r="X6" s="343">
        <f t="shared" ref="X6:X35" si="22">ROUND($X$4*$A6/30*$AD$1*20/100,0)+ROUND($X$4*$A6/30*$AD$2*20/100,0)</f>
        <v>20</v>
      </c>
      <c r="Y6" s="343">
        <f t="shared" ref="Y6:Y35" si="23">ROUND($X$4*$A6/30*$AD$1*70/100,0)+ROUND($X$4*$A6/30*$AD$2*70/100,0)</f>
        <v>67</v>
      </c>
      <c r="Z6" s="343">
        <f t="shared" ref="Z6:Z35" si="24">ROUND($Z$4*$A6/30*$AD$1*20/100,0)+ROUND($Z$4*$A6/30*$AD$2*20/100,0)</f>
        <v>20</v>
      </c>
      <c r="AA6" s="343">
        <f t="shared" ref="AA6:AA35" si="25">ROUND($Z$4*$A6/30*$AD$1*70/100,0)+ROUND($Z$4*$A6/30*$AD$2*70/100,0)</f>
        <v>70</v>
      </c>
      <c r="AB6" s="344">
        <f t="shared" ref="AB6:AB35" si="26">ROUND($AB$4*$A6/30*$AD$1*20/100,0)+ROUND($AB$4*$A6/30*$AD$2*20/100,0)</f>
        <v>21</v>
      </c>
      <c r="AC6" s="345">
        <f t="shared" ref="AC6:AC35" si="27">ROUND($AB$4*$A6/30*$AD$1*70/100,0)+ROUND($AB$4*$A6/30*$AD$2*70/100,0)</f>
        <v>74</v>
      </c>
    </row>
    <row r="7" spans="1:30" s="346" customFormat="1" ht="11.1" customHeight="1">
      <c r="A7" s="342">
        <v>2</v>
      </c>
      <c r="B7" s="343">
        <f t="shared" si="0"/>
        <v>18</v>
      </c>
      <c r="C7" s="343">
        <f t="shared" si="1"/>
        <v>65</v>
      </c>
      <c r="D7" s="343">
        <f t="shared" si="2"/>
        <v>21</v>
      </c>
      <c r="E7" s="343">
        <f t="shared" si="3"/>
        <v>73</v>
      </c>
      <c r="F7" s="343">
        <f t="shared" si="4"/>
        <v>23</v>
      </c>
      <c r="G7" s="343">
        <f t="shared" si="5"/>
        <v>78</v>
      </c>
      <c r="H7" s="343">
        <f t="shared" si="6"/>
        <v>26</v>
      </c>
      <c r="I7" s="343">
        <f t="shared" si="7"/>
        <v>92</v>
      </c>
      <c r="J7" s="343">
        <f t="shared" si="8"/>
        <v>27</v>
      </c>
      <c r="K7" s="343">
        <f t="shared" si="9"/>
        <v>97</v>
      </c>
      <c r="L7" s="343">
        <f t="shared" si="10"/>
        <v>28</v>
      </c>
      <c r="M7" s="343">
        <f t="shared" si="11"/>
        <v>101</v>
      </c>
      <c r="N7" s="343">
        <f t="shared" si="12"/>
        <v>29</v>
      </c>
      <c r="O7" s="343">
        <f t="shared" si="13"/>
        <v>104</v>
      </c>
      <c r="P7" s="343">
        <f t="shared" si="14"/>
        <v>32</v>
      </c>
      <c r="Q7" s="343">
        <f t="shared" si="15"/>
        <v>111</v>
      </c>
      <c r="R7" s="343">
        <f t="shared" si="16"/>
        <v>34</v>
      </c>
      <c r="S7" s="343">
        <f t="shared" si="17"/>
        <v>116</v>
      </c>
      <c r="T7" s="343">
        <f t="shared" si="18"/>
        <v>35</v>
      </c>
      <c r="U7" s="343">
        <f t="shared" si="19"/>
        <v>123</v>
      </c>
      <c r="V7" s="343">
        <f t="shared" si="20"/>
        <v>37</v>
      </c>
      <c r="W7" s="343">
        <f t="shared" si="21"/>
        <v>128</v>
      </c>
      <c r="X7" s="343">
        <f t="shared" si="22"/>
        <v>38</v>
      </c>
      <c r="Y7" s="343">
        <f t="shared" si="23"/>
        <v>135</v>
      </c>
      <c r="Z7" s="343">
        <f t="shared" si="24"/>
        <v>40</v>
      </c>
      <c r="AA7" s="343">
        <f t="shared" si="25"/>
        <v>140</v>
      </c>
      <c r="AB7" s="344">
        <f t="shared" si="26"/>
        <v>42</v>
      </c>
      <c r="AC7" s="345">
        <f t="shared" si="27"/>
        <v>148</v>
      </c>
    </row>
    <row r="8" spans="1:30" s="346" customFormat="1" ht="11.1" customHeight="1">
      <c r="A8" s="342">
        <v>3</v>
      </c>
      <c r="B8" s="343">
        <f t="shared" si="0"/>
        <v>28</v>
      </c>
      <c r="C8" s="343">
        <f t="shared" si="1"/>
        <v>97</v>
      </c>
      <c r="D8" s="343">
        <f t="shared" si="2"/>
        <v>32</v>
      </c>
      <c r="E8" s="343">
        <f t="shared" si="3"/>
        <v>110</v>
      </c>
      <c r="F8" s="343">
        <f t="shared" si="4"/>
        <v>34</v>
      </c>
      <c r="G8" s="343">
        <f t="shared" si="5"/>
        <v>118</v>
      </c>
      <c r="H8" s="343">
        <f t="shared" si="6"/>
        <v>39</v>
      </c>
      <c r="I8" s="343">
        <f t="shared" si="7"/>
        <v>139</v>
      </c>
      <c r="J8" s="343">
        <f t="shared" si="8"/>
        <v>41</v>
      </c>
      <c r="K8" s="343">
        <f t="shared" si="9"/>
        <v>145</v>
      </c>
      <c r="L8" s="343">
        <f t="shared" si="10"/>
        <v>43</v>
      </c>
      <c r="M8" s="343">
        <f t="shared" si="11"/>
        <v>151</v>
      </c>
      <c r="N8" s="343">
        <f t="shared" si="12"/>
        <v>45</v>
      </c>
      <c r="O8" s="343">
        <f t="shared" si="13"/>
        <v>157</v>
      </c>
      <c r="P8" s="343">
        <f t="shared" si="14"/>
        <v>48</v>
      </c>
      <c r="Q8" s="343">
        <f t="shared" si="15"/>
        <v>166</v>
      </c>
      <c r="R8" s="343">
        <f t="shared" si="16"/>
        <v>50</v>
      </c>
      <c r="S8" s="343">
        <f t="shared" si="17"/>
        <v>175</v>
      </c>
      <c r="T8" s="343">
        <f t="shared" si="18"/>
        <v>52</v>
      </c>
      <c r="U8" s="343">
        <f t="shared" si="19"/>
        <v>184</v>
      </c>
      <c r="V8" s="343">
        <f t="shared" si="20"/>
        <v>55</v>
      </c>
      <c r="W8" s="343">
        <f t="shared" si="21"/>
        <v>192</v>
      </c>
      <c r="X8" s="343">
        <f t="shared" si="22"/>
        <v>58</v>
      </c>
      <c r="Y8" s="343">
        <f t="shared" si="23"/>
        <v>202</v>
      </c>
      <c r="Z8" s="343">
        <f t="shared" si="24"/>
        <v>60</v>
      </c>
      <c r="AA8" s="343">
        <f t="shared" si="25"/>
        <v>210</v>
      </c>
      <c r="AB8" s="344">
        <f t="shared" si="26"/>
        <v>63</v>
      </c>
      <c r="AC8" s="345">
        <f t="shared" si="27"/>
        <v>221</v>
      </c>
    </row>
    <row r="9" spans="1:30" s="346" customFormat="1" ht="11.1" customHeight="1">
      <c r="A9" s="342">
        <v>4</v>
      </c>
      <c r="B9" s="343">
        <f t="shared" si="0"/>
        <v>37</v>
      </c>
      <c r="C9" s="343">
        <f t="shared" si="1"/>
        <v>129</v>
      </c>
      <c r="D9" s="343">
        <f t="shared" si="2"/>
        <v>41</v>
      </c>
      <c r="E9" s="343">
        <f t="shared" si="3"/>
        <v>147</v>
      </c>
      <c r="F9" s="343">
        <f t="shared" si="4"/>
        <v>45</v>
      </c>
      <c r="G9" s="343">
        <f t="shared" si="5"/>
        <v>158</v>
      </c>
      <c r="H9" s="343">
        <f t="shared" si="6"/>
        <v>53</v>
      </c>
      <c r="I9" s="343">
        <f t="shared" si="7"/>
        <v>185</v>
      </c>
      <c r="J9" s="343">
        <f t="shared" si="8"/>
        <v>55</v>
      </c>
      <c r="K9" s="343">
        <f t="shared" si="9"/>
        <v>192</v>
      </c>
      <c r="L9" s="343">
        <f t="shared" si="10"/>
        <v>58</v>
      </c>
      <c r="M9" s="343">
        <f t="shared" si="11"/>
        <v>201</v>
      </c>
      <c r="N9" s="343">
        <f t="shared" si="12"/>
        <v>60</v>
      </c>
      <c r="O9" s="343">
        <f t="shared" si="13"/>
        <v>209</v>
      </c>
      <c r="P9" s="343">
        <f t="shared" si="14"/>
        <v>63</v>
      </c>
      <c r="Q9" s="343">
        <f t="shared" si="15"/>
        <v>222</v>
      </c>
      <c r="R9" s="343">
        <f t="shared" si="16"/>
        <v>66</v>
      </c>
      <c r="S9" s="343">
        <f t="shared" si="17"/>
        <v>234</v>
      </c>
      <c r="T9" s="343">
        <f t="shared" si="18"/>
        <v>70</v>
      </c>
      <c r="U9" s="343">
        <f t="shared" si="19"/>
        <v>245</v>
      </c>
      <c r="V9" s="343">
        <f t="shared" si="20"/>
        <v>73</v>
      </c>
      <c r="W9" s="343">
        <f t="shared" si="21"/>
        <v>257</v>
      </c>
      <c r="X9" s="343">
        <f t="shared" si="22"/>
        <v>77</v>
      </c>
      <c r="Y9" s="343">
        <f t="shared" si="23"/>
        <v>270</v>
      </c>
      <c r="Z9" s="343">
        <f t="shared" si="24"/>
        <v>80</v>
      </c>
      <c r="AA9" s="343">
        <f t="shared" si="25"/>
        <v>280</v>
      </c>
      <c r="AB9" s="344">
        <f t="shared" si="26"/>
        <v>84</v>
      </c>
      <c r="AC9" s="345">
        <f t="shared" si="27"/>
        <v>295</v>
      </c>
    </row>
    <row r="10" spans="1:30" s="346" customFormat="1" ht="11.1" customHeight="1">
      <c r="A10" s="342">
        <v>5</v>
      </c>
      <c r="B10" s="343">
        <f t="shared" si="0"/>
        <v>47</v>
      </c>
      <c r="C10" s="343">
        <f t="shared" si="1"/>
        <v>162</v>
      </c>
      <c r="D10" s="343">
        <f t="shared" si="2"/>
        <v>52</v>
      </c>
      <c r="E10" s="343">
        <f t="shared" si="3"/>
        <v>183</v>
      </c>
      <c r="F10" s="343">
        <f t="shared" si="4"/>
        <v>57</v>
      </c>
      <c r="G10" s="343">
        <f t="shared" si="5"/>
        <v>197</v>
      </c>
      <c r="H10" s="343">
        <f t="shared" si="6"/>
        <v>66</v>
      </c>
      <c r="I10" s="343">
        <f t="shared" si="7"/>
        <v>231</v>
      </c>
      <c r="J10" s="343">
        <f t="shared" si="8"/>
        <v>69</v>
      </c>
      <c r="K10" s="343">
        <f t="shared" si="9"/>
        <v>240</v>
      </c>
      <c r="L10" s="343">
        <f t="shared" si="10"/>
        <v>72</v>
      </c>
      <c r="M10" s="343">
        <f t="shared" si="11"/>
        <v>252</v>
      </c>
      <c r="N10" s="343">
        <f t="shared" si="12"/>
        <v>75</v>
      </c>
      <c r="O10" s="343">
        <f t="shared" si="13"/>
        <v>261</v>
      </c>
      <c r="P10" s="343">
        <f t="shared" si="14"/>
        <v>79</v>
      </c>
      <c r="Q10" s="343">
        <f t="shared" si="15"/>
        <v>278</v>
      </c>
      <c r="R10" s="343">
        <f t="shared" si="16"/>
        <v>84</v>
      </c>
      <c r="S10" s="343">
        <f t="shared" si="17"/>
        <v>291</v>
      </c>
      <c r="T10" s="343">
        <f t="shared" si="18"/>
        <v>88</v>
      </c>
      <c r="U10" s="343">
        <f t="shared" si="19"/>
        <v>307</v>
      </c>
      <c r="V10" s="343">
        <f t="shared" si="20"/>
        <v>91</v>
      </c>
      <c r="W10" s="343">
        <f t="shared" si="21"/>
        <v>321</v>
      </c>
      <c r="X10" s="343">
        <f t="shared" si="22"/>
        <v>97</v>
      </c>
      <c r="Y10" s="343">
        <f t="shared" si="23"/>
        <v>337</v>
      </c>
      <c r="Z10" s="343">
        <f t="shared" si="24"/>
        <v>100</v>
      </c>
      <c r="AA10" s="343">
        <f t="shared" si="25"/>
        <v>350</v>
      </c>
      <c r="AB10" s="344">
        <f t="shared" si="26"/>
        <v>105</v>
      </c>
      <c r="AC10" s="345">
        <f t="shared" si="27"/>
        <v>368</v>
      </c>
    </row>
    <row r="11" spans="1:30" s="346" customFormat="1" ht="11.1" customHeight="1">
      <c r="A11" s="342">
        <v>6</v>
      </c>
      <c r="B11" s="343">
        <f t="shared" si="0"/>
        <v>55</v>
      </c>
      <c r="C11" s="343">
        <f t="shared" si="1"/>
        <v>195</v>
      </c>
      <c r="D11" s="343">
        <f t="shared" si="2"/>
        <v>63</v>
      </c>
      <c r="E11" s="343">
        <f t="shared" si="3"/>
        <v>220</v>
      </c>
      <c r="F11" s="343">
        <f t="shared" si="4"/>
        <v>67</v>
      </c>
      <c r="G11" s="343">
        <f t="shared" si="5"/>
        <v>236</v>
      </c>
      <c r="H11" s="343">
        <f t="shared" si="6"/>
        <v>79</v>
      </c>
      <c r="I11" s="343">
        <f t="shared" si="7"/>
        <v>277</v>
      </c>
      <c r="J11" s="343">
        <f t="shared" si="8"/>
        <v>83</v>
      </c>
      <c r="K11" s="343">
        <f t="shared" si="9"/>
        <v>289</v>
      </c>
      <c r="L11" s="343">
        <f t="shared" si="10"/>
        <v>86</v>
      </c>
      <c r="M11" s="343">
        <f t="shared" si="11"/>
        <v>302</v>
      </c>
      <c r="N11" s="343">
        <f t="shared" si="12"/>
        <v>89</v>
      </c>
      <c r="O11" s="343">
        <f t="shared" si="13"/>
        <v>313</v>
      </c>
      <c r="P11" s="343">
        <f t="shared" si="14"/>
        <v>96</v>
      </c>
      <c r="Q11" s="343">
        <f t="shared" si="15"/>
        <v>334</v>
      </c>
      <c r="R11" s="343">
        <f t="shared" si="16"/>
        <v>100</v>
      </c>
      <c r="S11" s="343">
        <f t="shared" si="17"/>
        <v>350</v>
      </c>
      <c r="T11" s="343">
        <f t="shared" si="18"/>
        <v>105</v>
      </c>
      <c r="U11" s="343">
        <f t="shared" si="19"/>
        <v>367</v>
      </c>
      <c r="V11" s="343">
        <f t="shared" si="20"/>
        <v>110</v>
      </c>
      <c r="W11" s="343">
        <f t="shared" si="21"/>
        <v>385</v>
      </c>
      <c r="X11" s="343">
        <f t="shared" si="22"/>
        <v>115</v>
      </c>
      <c r="Y11" s="343">
        <f t="shared" si="23"/>
        <v>404</v>
      </c>
      <c r="Z11" s="343">
        <f t="shared" si="24"/>
        <v>120</v>
      </c>
      <c r="AA11" s="343">
        <f t="shared" si="25"/>
        <v>420</v>
      </c>
      <c r="AB11" s="344">
        <f t="shared" si="26"/>
        <v>126</v>
      </c>
      <c r="AC11" s="345">
        <f t="shared" si="27"/>
        <v>442</v>
      </c>
    </row>
    <row r="12" spans="1:30" s="346" customFormat="1" ht="11.1" customHeight="1">
      <c r="A12" s="342">
        <v>7</v>
      </c>
      <c r="B12" s="343">
        <f t="shared" si="0"/>
        <v>65</v>
      </c>
      <c r="C12" s="343">
        <f t="shared" si="1"/>
        <v>226</v>
      </c>
      <c r="D12" s="343">
        <f t="shared" si="2"/>
        <v>73</v>
      </c>
      <c r="E12" s="343">
        <f t="shared" si="3"/>
        <v>256</v>
      </c>
      <c r="F12" s="343">
        <f t="shared" si="4"/>
        <v>78</v>
      </c>
      <c r="G12" s="343">
        <f t="shared" si="5"/>
        <v>276</v>
      </c>
      <c r="H12" s="343">
        <f t="shared" si="6"/>
        <v>92</v>
      </c>
      <c r="I12" s="343">
        <f t="shared" si="7"/>
        <v>324</v>
      </c>
      <c r="J12" s="343">
        <f t="shared" si="8"/>
        <v>97</v>
      </c>
      <c r="K12" s="343">
        <f t="shared" si="9"/>
        <v>337</v>
      </c>
      <c r="L12" s="343">
        <f t="shared" si="10"/>
        <v>101</v>
      </c>
      <c r="M12" s="343">
        <f t="shared" si="11"/>
        <v>353</v>
      </c>
      <c r="N12" s="343">
        <f t="shared" si="12"/>
        <v>104</v>
      </c>
      <c r="O12" s="343">
        <f t="shared" si="13"/>
        <v>365</v>
      </c>
      <c r="P12" s="343">
        <f t="shared" si="14"/>
        <v>111</v>
      </c>
      <c r="Q12" s="343">
        <f t="shared" si="15"/>
        <v>389</v>
      </c>
      <c r="R12" s="343">
        <f t="shared" si="16"/>
        <v>116</v>
      </c>
      <c r="S12" s="343">
        <f t="shared" si="17"/>
        <v>409</v>
      </c>
      <c r="T12" s="343">
        <f t="shared" si="18"/>
        <v>123</v>
      </c>
      <c r="U12" s="343">
        <f t="shared" si="19"/>
        <v>429</v>
      </c>
      <c r="V12" s="343">
        <f t="shared" si="20"/>
        <v>128</v>
      </c>
      <c r="W12" s="343">
        <f t="shared" si="21"/>
        <v>449</v>
      </c>
      <c r="X12" s="343">
        <f t="shared" si="22"/>
        <v>135</v>
      </c>
      <c r="Y12" s="343">
        <f t="shared" si="23"/>
        <v>472</v>
      </c>
      <c r="Z12" s="343">
        <f t="shared" si="24"/>
        <v>140</v>
      </c>
      <c r="AA12" s="343">
        <f t="shared" si="25"/>
        <v>490</v>
      </c>
      <c r="AB12" s="344">
        <f t="shared" si="26"/>
        <v>148</v>
      </c>
      <c r="AC12" s="345">
        <f t="shared" si="27"/>
        <v>515</v>
      </c>
    </row>
    <row r="13" spans="1:30" s="346" customFormat="1" ht="11.1" customHeight="1">
      <c r="A13" s="342">
        <v>8</v>
      </c>
      <c r="B13" s="343">
        <f t="shared" si="0"/>
        <v>74</v>
      </c>
      <c r="C13" s="343">
        <f t="shared" si="1"/>
        <v>259</v>
      </c>
      <c r="D13" s="343">
        <f t="shared" si="2"/>
        <v>84</v>
      </c>
      <c r="E13" s="343">
        <f t="shared" si="3"/>
        <v>292</v>
      </c>
      <c r="F13" s="343">
        <f t="shared" si="4"/>
        <v>90</v>
      </c>
      <c r="G13" s="343">
        <f t="shared" si="5"/>
        <v>315</v>
      </c>
      <c r="H13" s="343">
        <f t="shared" si="6"/>
        <v>105</v>
      </c>
      <c r="I13" s="343">
        <f t="shared" si="7"/>
        <v>370</v>
      </c>
      <c r="J13" s="343">
        <f t="shared" si="8"/>
        <v>110</v>
      </c>
      <c r="K13" s="343">
        <f t="shared" si="9"/>
        <v>385</v>
      </c>
      <c r="L13" s="343">
        <f t="shared" si="10"/>
        <v>115</v>
      </c>
      <c r="M13" s="343">
        <f t="shared" si="11"/>
        <v>403</v>
      </c>
      <c r="N13" s="343">
        <f t="shared" si="12"/>
        <v>120</v>
      </c>
      <c r="O13" s="343">
        <f t="shared" si="13"/>
        <v>417</v>
      </c>
      <c r="P13" s="343">
        <f t="shared" si="14"/>
        <v>127</v>
      </c>
      <c r="Q13" s="343">
        <f t="shared" si="15"/>
        <v>445</v>
      </c>
      <c r="R13" s="343">
        <f t="shared" si="16"/>
        <v>134</v>
      </c>
      <c r="S13" s="343">
        <f t="shared" si="17"/>
        <v>467</v>
      </c>
      <c r="T13" s="343">
        <f t="shared" si="18"/>
        <v>140</v>
      </c>
      <c r="U13" s="343">
        <f t="shared" si="19"/>
        <v>490</v>
      </c>
      <c r="V13" s="343">
        <f t="shared" si="20"/>
        <v>147</v>
      </c>
      <c r="W13" s="343">
        <f t="shared" si="21"/>
        <v>513</v>
      </c>
      <c r="X13" s="343">
        <f t="shared" si="22"/>
        <v>154</v>
      </c>
      <c r="Y13" s="343">
        <f t="shared" si="23"/>
        <v>539</v>
      </c>
      <c r="Z13" s="343">
        <f t="shared" si="24"/>
        <v>160</v>
      </c>
      <c r="AA13" s="343">
        <f t="shared" si="25"/>
        <v>560</v>
      </c>
      <c r="AB13" s="344">
        <f t="shared" si="26"/>
        <v>168</v>
      </c>
      <c r="AC13" s="345">
        <f t="shared" si="27"/>
        <v>589</v>
      </c>
    </row>
    <row r="14" spans="1:30" s="346" customFormat="1" ht="11.1" customHeight="1">
      <c r="A14" s="342">
        <v>9</v>
      </c>
      <c r="B14" s="343">
        <f t="shared" si="0"/>
        <v>84</v>
      </c>
      <c r="C14" s="343">
        <f t="shared" si="1"/>
        <v>291</v>
      </c>
      <c r="D14" s="343">
        <f t="shared" si="2"/>
        <v>95</v>
      </c>
      <c r="E14" s="343">
        <f t="shared" si="3"/>
        <v>329</v>
      </c>
      <c r="F14" s="343">
        <f t="shared" si="4"/>
        <v>101</v>
      </c>
      <c r="G14" s="343">
        <f t="shared" si="5"/>
        <v>354</v>
      </c>
      <c r="H14" s="343">
        <f t="shared" si="6"/>
        <v>119</v>
      </c>
      <c r="I14" s="343">
        <f t="shared" si="7"/>
        <v>416</v>
      </c>
      <c r="J14" s="343">
        <f t="shared" si="8"/>
        <v>124</v>
      </c>
      <c r="K14" s="343">
        <f t="shared" si="9"/>
        <v>433</v>
      </c>
      <c r="L14" s="343">
        <f t="shared" si="10"/>
        <v>129</v>
      </c>
      <c r="M14" s="343">
        <f t="shared" si="11"/>
        <v>453</v>
      </c>
      <c r="N14" s="343">
        <f t="shared" si="12"/>
        <v>134</v>
      </c>
      <c r="O14" s="343">
        <f t="shared" si="13"/>
        <v>470</v>
      </c>
      <c r="P14" s="343">
        <f t="shared" si="14"/>
        <v>142</v>
      </c>
      <c r="Q14" s="343">
        <f t="shared" si="15"/>
        <v>500</v>
      </c>
      <c r="R14" s="343">
        <f t="shared" si="16"/>
        <v>150</v>
      </c>
      <c r="S14" s="343">
        <f t="shared" si="17"/>
        <v>525</v>
      </c>
      <c r="T14" s="343">
        <f t="shared" si="18"/>
        <v>158</v>
      </c>
      <c r="U14" s="343">
        <f t="shared" si="19"/>
        <v>551</v>
      </c>
      <c r="V14" s="343">
        <f t="shared" si="20"/>
        <v>165</v>
      </c>
      <c r="W14" s="343">
        <f t="shared" si="21"/>
        <v>577</v>
      </c>
      <c r="X14" s="343">
        <f t="shared" si="22"/>
        <v>173</v>
      </c>
      <c r="Y14" s="343">
        <f t="shared" si="23"/>
        <v>607</v>
      </c>
      <c r="Z14" s="343">
        <f t="shared" si="24"/>
        <v>180</v>
      </c>
      <c r="AA14" s="343">
        <f t="shared" si="25"/>
        <v>630</v>
      </c>
      <c r="AB14" s="344">
        <f t="shared" si="26"/>
        <v>189</v>
      </c>
      <c r="AC14" s="345">
        <f t="shared" si="27"/>
        <v>663</v>
      </c>
    </row>
    <row r="15" spans="1:30" s="346" customFormat="1" ht="11.1" customHeight="1">
      <c r="A15" s="342">
        <v>10</v>
      </c>
      <c r="B15" s="343">
        <f t="shared" si="0"/>
        <v>92</v>
      </c>
      <c r="C15" s="343">
        <f t="shared" si="1"/>
        <v>324</v>
      </c>
      <c r="D15" s="343">
        <f t="shared" si="2"/>
        <v>104</v>
      </c>
      <c r="E15" s="343">
        <f t="shared" si="3"/>
        <v>365</v>
      </c>
      <c r="F15" s="343">
        <f t="shared" si="4"/>
        <v>113</v>
      </c>
      <c r="G15" s="343">
        <f t="shared" si="5"/>
        <v>394</v>
      </c>
      <c r="H15" s="343">
        <f t="shared" si="6"/>
        <v>132</v>
      </c>
      <c r="I15" s="343">
        <f t="shared" si="7"/>
        <v>462</v>
      </c>
      <c r="J15" s="343">
        <f t="shared" si="8"/>
        <v>138</v>
      </c>
      <c r="K15" s="343">
        <f t="shared" si="9"/>
        <v>482</v>
      </c>
      <c r="L15" s="343">
        <f t="shared" si="10"/>
        <v>144</v>
      </c>
      <c r="M15" s="343">
        <f t="shared" si="11"/>
        <v>504</v>
      </c>
      <c r="N15" s="343">
        <f t="shared" si="12"/>
        <v>149</v>
      </c>
      <c r="O15" s="343">
        <f t="shared" si="13"/>
        <v>522</v>
      </c>
      <c r="P15" s="343">
        <f t="shared" si="14"/>
        <v>159</v>
      </c>
      <c r="Q15" s="343">
        <f t="shared" si="15"/>
        <v>555</v>
      </c>
      <c r="R15" s="343">
        <f t="shared" si="16"/>
        <v>166</v>
      </c>
      <c r="S15" s="343">
        <f t="shared" si="17"/>
        <v>584</v>
      </c>
      <c r="T15" s="343">
        <f t="shared" si="18"/>
        <v>175</v>
      </c>
      <c r="U15" s="343">
        <f t="shared" si="19"/>
        <v>613</v>
      </c>
      <c r="V15" s="343">
        <f t="shared" si="20"/>
        <v>184</v>
      </c>
      <c r="W15" s="343">
        <f t="shared" si="21"/>
        <v>641</v>
      </c>
      <c r="X15" s="343">
        <f t="shared" si="22"/>
        <v>192</v>
      </c>
      <c r="Y15" s="343">
        <f t="shared" si="23"/>
        <v>674</v>
      </c>
      <c r="Z15" s="343">
        <f t="shared" si="24"/>
        <v>200</v>
      </c>
      <c r="AA15" s="343">
        <f t="shared" si="25"/>
        <v>700</v>
      </c>
      <c r="AB15" s="344">
        <f t="shared" si="26"/>
        <v>211</v>
      </c>
      <c r="AC15" s="345">
        <f t="shared" si="27"/>
        <v>737</v>
      </c>
    </row>
    <row r="16" spans="1:30" s="346" customFormat="1" ht="11.1" customHeight="1">
      <c r="A16" s="342">
        <v>11</v>
      </c>
      <c r="B16" s="343">
        <f t="shared" si="0"/>
        <v>102</v>
      </c>
      <c r="C16" s="343">
        <f t="shared" si="1"/>
        <v>356</v>
      </c>
      <c r="D16" s="343">
        <f t="shared" si="2"/>
        <v>115</v>
      </c>
      <c r="E16" s="343">
        <f t="shared" si="3"/>
        <v>402</v>
      </c>
      <c r="F16" s="343">
        <f t="shared" si="4"/>
        <v>124</v>
      </c>
      <c r="G16" s="343">
        <f t="shared" si="5"/>
        <v>433</v>
      </c>
      <c r="H16" s="343">
        <f t="shared" si="6"/>
        <v>146</v>
      </c>
      <c r="I16" s="343">
        <f t="shared" si="7"/>
        <v>509</v>
      </c>
      <c r="J16" s="343">
        <f t="shared" si="8"/>
        <v>151</v>
      </c>
      <c r="K16" s="343">
        <f t="shared" si="9"/>
        <v>529</v>
      </c>
      <c r="L16" s="343">
        <f t="shared" si="10"/>
        <v>159</v>
      </c>
      <c r="M16" s="343">
        <f t="shared" si="11"/>
        <v>554</v>
      </c>
      <c r="N16" s="343">
        <f t="shared" si="12"/>
        <v>164</v>
      </c>
      <c r="O16" s="343">
        <f t="shared" si="13"/>
        <v>574</v>
      </c>
      <c r="P16" s="343">
        <f t="shared" si="14"/>
        <v>175</v>
      </c>
      <c r="Q16" s="343">
        <f t="shared" si="15"/>
        <v>611</v>
      </c>
      <c r="R16" s="343">
        <f t="shared" si="16"/>
        <v>184</v>
      </c>
      <c r="S16" s="343">
        <f t="shared" si="17"/>
        <v>642</v>
      </c>
      <c r="T16" s="343">
        <f t="shared" si="18"/>
        <v>192</v>
      </c>
      <c r="U16" s="343">
        <f t="shared" si="19"/>
        <v>674</v>
      </c>
      <c r="V16" s="343">
        <f t="shared" si="20"/>
        <v>202</v>
      </c>
      <c r="W16" s="343">
        <f t="shared" si="21"/>
        <v>705</v>
      </c>
      <c r="X16" s="343">
        <f t="shared" si="22"/>
        <v>212</v>
      </c>
      <c r="Y16" s="343">
        <f t="shared" si="23"/>
        <v>741</v>
      </c>
      <c r="Z16" s="343">
        <f t="shared" si="24"/>
        <v>220</v>
      </c>
      <c r="AA16" s="343">
        <f t="shared" si="25"/>
        <v>770</v>
      </c>
      <c r="AB16" s="344">
        <f t="shared" si="26"/>
        <v>232</v>
      </c>
      <c r="AC16" s="345">
        <f t="shared" si="27"/>
        <v>810</v>
      </c>
    </row>
    <row r="17" spans="1:29" s="346" customFormat="1" ht="11.1" customHeight="1">
      <c r="A17" s="342">
        <v>12</v>
      </c>
      <c r="B17" s="343">
        <f t="shared" si="0"/>
        <v>111</v>
      </c>
      <c r="C17" s="343">
        <f t="shared" si="1"/>
        <v>388</v>
      </c>
      <c r="D17" s="343">
        <f t="shared" si="2"/>
        <v>125</v>
      </c>
      <c r="E17" s="343">
        <f t="shared" si="3"/>
        <v>439</v>
      </c>
      <c r="F17" s="343">
        <f t="shared" si="4"/>
        <v>135</v>
      </c>
      <c r="G17" s="343">
        <f t="shared" si="5"/>
        <v>473</v>
      </c>
      <c r="H17" s="343">
        <f t="shared" si="6"/>
        <v>159</v>
      </c>
      <c r="I17" s="343">
        <f t="shared" si="7"/>
        <v>554</v>
      </c>
      <c r="J17" s="343">
        <f t="shared" si="8"/>
        <v>165</v>
      </c>
      <c r="K17" s="343">
        <f t="shared" si="9"/>
        <v>577</v>
      </c>
      <c r="L17" s="343">
        <f t="shared" si="10"/>
        <v>173</v>
      </c>
      <c r="M17" s="343">
        <f t="shared" si="11"/>
        <v>604</v>
      </c>
      <c r="N17" s="343">
        <f t="shared" si="12"/>
        <v>178</v>
      </c>
      <c r="O17" s="343">
        <f t="shared" si="13"/>
        <v>626</v>
      </c>
      <c r="P17" s="343">
        <f t="shared" si="14"/>
        <v>190</v>
      </c>
      <c r="Q17" s="343">
        <f t="shared" si="15"/>
        <v>666</v>
      </c>
      <c r="R17" s="343">
        <f t="shared" si="16"/>
        <v>200</v>
      </c>
      <c r="S17" s="343">
        <f t="shared" si="17"/>
        <v>700</v>
      </c>
      <c r="T17" s="343">
        <f t="shared" si="18"/>
        <v>210</v>
      </c>
      <c r="U17" s="343">
        <f t="shared" si="19"/>
        <v>735</v>
      </c>
      <c r="V17" s="343">
        <f t="shared" si="20"/>
        <v>220</v>
      </c>
      <c r="W17" s="343">
        <f t="shared" si="21"/>
        <v>770</v>
      </c>
      <c r="X17" s="343">
        <f t="shared" si="22"/>
        <v>231</v>
      </c>
      <c r="Y17" s="343">
        <f t="shared" si="23"/>
        <v>809</v>
      </c>
      <c r="Z17" s="343">
        <f t="shared" si="24"/>
        <v>240</v>
      </c>
      <c r="AA17" s="343">
        <f t="shared" si="25"/>
        <v>840</v>
      </c>
      <c r="AB17" s="344">
        <f t="shared" si="26"/>
        <v>252</v>
      </c>
      <c r="AC17" s="345">
        <f t="shared" si="27"/>
        <v>884</v>
      </c>
    </row>
    <row r="18" spans="1:29" s="346" customFormat="1" ht="11.1" customHeight="1">
      <c r="A18" s="342">
        <v>13</v>
      </c>
      <c r="B18" s="343">
        <f t="shared" si="0"/>
        <v>121</v>
      </c>
      <c r="C18" s="343">
        <f t="shared" si="1"/>
        <v>421</v>
      </c>
      <c r="D18" s="343">
        <f t="shared" si="2"/>
        <v>136</v>
      </c>
      <c r="E18" s="343">
        <f t="shared" si="3"/>
        <v>475</v>
      </c>
      <c r="F18" s="343">
        <f t="shared" si="4"/>
        <v>147</v>
      </c>
      <c r="G18" s="343">
        <f t="shared" si="5"/>
        <v>512</v>
      </c>
      <c r="H18" s="343">
        <f t="shared" si="6"/>
        <v>172</v>
      </c>
      <c r="I18" s="343">
        <f t="shared" si="7"/>
        <v>601</v>
      </c>
      <c r="J18" s="343">
        <f t="shared" si="8"/>
        <v>178</v>
      </c>
      <c r="K18" s="343">
        <f t="shared" si="9"/>
        <v>626</v>
      </c>
      <c r="L18" s="343">
        <f t="shared" si="10"/>
        <v>187</v>
      </c>
      <c r="M18" s="343">
        <f t="shared" si="11"/>
        <v>655</v>
      </c>
      <c r="N18" s="343">
        <f t="shared" si="12"/>
        <v>193</v>
      </c>
      <c r="O18" s="343">
        <f t="shared" si="13"/>
        <v>678</v>
      </c>
      <c r="P18" s="343">
        <f t="shared" si="14"/>
        <v>207</v>
      </c>
      <c r="Q18" s="343">
        <f t="shared" si="15"/>
        <v>722</v>
      </c>
      <c r="R18" s="343">
        <f t="shared" si="16"/>
        <v>216</v>
      </c>
      <c r="S18" s="343">
        <f t="shared" si="17"/>
        <v>759</v>
      </c>
      <c r="T18" s="343">
        <f t="shared" si="18"/>
        <v>227</v>
      </c>
      <c r="U18" s="343">
        <f t="shared" si="19"/>
        <v>797</v>
      </c>
      <c r="V18" s="343">
        <f t="shared" si="20"/>
        <v>238</v>
      </c>
      <c r="W18" s="343">
        <f t="shared" si="21"/>
        <v>834</v>
      </c>
      <c r="X18" s="343">
        <f t="shared" si="22"/>
        <v>250</v>
      </c>
      <c r="Y18" s="343">
        <f t="shared" si="23"/>
        <v>876</v>
      </c>
      <c r="Z18" s="343">
        <f t="shared" si="24"/>
        <v>260</v>
      </c>
      <c r="AA18" s="343">
        <f t="shared" si="25"/>
        <v>910</v>
      </c>
      <c r="AB18" s="344">
        <f t="shared" si="26"/>
        <v>274</v>
      </c>
      <c r="AC18" s="345">
        <f t="shared" si="27"/>
        <v>958</v>
      </c>
    </row>
    <row r="19" spans="1:29" s="346" customFormat="1" ht="11.1" customHeight="1">
      <c r="A19" s="342">
        <v>14</v>
      </c>
      <c r="B19" s="343">
        <f t="shared" si="0"/>
        <v>129</v>
      </c>
      <c r="C19" s="343">
        <f t="shared" si="1"/>
        <v>453</v>
      </c>
      <c r="D19" s="343">
        <f t="shared" si="2"/>
        <v>147</v>
      </c>
      <c r="E19" s="343">
        <f t="shared" si="3"/>
        <v>512</v>
      </c>
      <c r="F19" s="343">
        <f t="shared" si="4"/>
        <v>158</v>
      </c>
      <c r="G19" s="343">
        <f t="shared" si="5"/>
        <v>551</v>
      </c>
      <c r="H19" s="343">
        <f t="shared" si="6"/>
        <v>185</v>
      </c>
      <c r="I19" s="343">
        <f t="shared" si="7"/>
        <v>647</v>
      </c>
      <c r="J19" s="343">
        <f t="shared" si="8"/>
        <v>192</v>
      </c>
      <c r="K19" s="343">
        <f t="shared" si="9"/>
        <v>674</v>
      </c>
      <c r="L19" s="343">
        <f t="shared" si="10"/>
        <v>201</v>
      </c>
      <c r="M19" s="343">
        <f t="shared" si="11"/>
        <v>705</v>
      </c>
      <c r="N19" s="343">
        <f t="shared" si="12"/>
        <v>209</v>
      </c>
      <c r="O19" s="343">
        <f t="shared" si="13"/>
        <v>730</v>
      </c>
      <c r="P19" s="343">
        <f t="shared" si="14"/>
        <v>222</v>
      </c>
      <c r="Q19" s="343">
        <f t="shared" si="15"/>
        <v>778</v>
      </c>
      <c r="R19" s="343">
        <f t="shared" si="16"/>
        <v>234</v>
      </c>
      <c r="S19" s="343">
        <f t="shared" si="17"/>
        <v>817</v>
      </c>
      <c r="T19" s="343">
        <f t="shared" si="18"/>
        <v>245</v>
      </c>
      <c r="U19" s="343">
        <f t="shared" si="19"/>
        <v>858</v>
      </c>
      <c r="V19" s="343">
        <f t="shared" si="20"/>
        <v>257</v>
      </c>
      <c r="W19" s="343">
        <f t="shared" si="21"/>
        <v>898</v>
      </c>
      <c r="X19" s="343">
        <f t="shared" si="22"/>
        <v>270</v>
      </c>
      <c r="Y19" s="343">
        <f t="shared" si="23"/>
        <v>943</v>
      </c>
      <c r="Z19" s="343">
        <f t="shared" si="24"/>
        <v>280</v>
      </c>
      <c r="AA19" s="343">
        <f t="shared" si="25"/>
        <v>980</v>
      </c>
      <c r="AB19" s="344">
        <f t="shared" si="26"/>
        <v>295</v>
      </c>
      <c r="AC19" s="345">
        <f t="shared" si="27"/>
        <v>1031</v>
      </c>
    </row>
    <row r="20" spans="1:29" s="346" customFormat="1" ht="11.1" customHeight="1">
      <c r="A20" s="342">
        <v>15</v>
      </c>
      <c r="B20" s="343">
        <f t="shared" si="0"/>
        <v>139</v>
      </c>
      <c r="C20" s="343">
        <f t="shared" si="1"/>
        <v>486</v>
      </c>
      <c r="D20" s="343">
        <f t="shared" si="2"/>
        <v>157</v>
      </c>
      <c r="E20" s="343">
        <f t="shared" si="3"/>
        <v>549</v>
      </c>
      <c r="F20" s="343">
        <f t="shared" si="4"/>
        <v>169</v>
      </c>
      <c r="G20" s="343">
        <f t="shared" si="5"/>
        <v>590</v>
      </c>
      <c r="H20" s="343">
        <f t="shared" si="6"/>
        <v>198</v>
      </c>
      <c r="I20" s="343">
        <f t="shared" si="7"/>
        <v>693</v>
      </c>
      <c r="J20" s="343">
        <f t="shared" si="8"/>
        <v>207</v>
      </c>
      <c r="K20" s="343">
        <f t="shared" si="9"/>
        <v>722</v>
      </c>
      <c r="L20" s="343">
        <f t="shared" si="10"/>
        <v>216</v>
      </c>
      <c r="M20" s="343">
        <f t="shared" si="11"/>
        <v>756</v>
      </c>
      <c r="N20" s="343">
        <f t="shared" si="12"/>
        <v>224</v>
      </c>
      <c r="O20" s="343">
        <f t="shared" si="13"/>
        <v>783</v>
      </c>
      <c r="P20" s="343">
        <f t="shared" si="14"/>
        <v>238</v>
      </c>
      <c r="Q20" s="343">
        <f t="shared" si="15"/>
        <v>834</v>
      </c>
      <c r="R20" s="343">
        <f t="shared" si="16"/>
        <v>250</v>
      </c>
      <c r="S20" s="343">
        <f t="shared" si="17"/>
        <v>875</v>
      </c>
      <c r="T20" s="343">
        <f t="shared" si="18"/>
        <v>263</v>
      </c>
      <c r="U20" s="343">
        <f t="shared" si="19"/>
        <v>920</v>
      </c>
      <c r="V20" s="343">
        <f t="shared" si="20"/>
        <v>275</v>
      </c>
      <c r="W20" s="343">
        <f t="shared" si="21"/>
        <v>963</v>
      </c>
      <c r="X20" s="343">
        <f t="shared" si="22"/>
        <v>289</v>
      </c>
      <c r="Y20" s="343">
        <f t="shared" si="23"/>
        <v>1011</v>
      </c>
      <c r="Z20" s="343">
        <f t="shared" si="24"/>
        <v>300</v>
      </c>
      <c r="AA20" s="343">
        <f t="shared" si="25"/>
        <v>1050</v>
      </c>
      <c r="AB20" s="344">
        <f t="shared" si="26"/>
        <v>315</v>
      </c>
      <c r="AC20" s="345">
        <f t="shared" si="27"/>
        <v>1104</v>
      </c>
    </row>
    <row r="21" spans="1:29" s="346" customFormat="1" ht="11.1" customHeight="1">
      <c r="A21" s="342">
        <v>16</v>
      </c>
      <c r="B21" s="343">
        <f t="shared" si="0"/>
        <v>148</v>
      </c>
      <c r="C21" s="343">
        <f t="shared" si="1"/>
        <v>518</v>
      </c>
      <c r="D21" s="343">
        <f t="shared" si="2"/>
        <v>167</v>
      </c>
      <c r="E21" s="343">
        <f t="shared" si="3"/>
        <v>585</v>
      </c>
      <c r="F21" s="343">
        <f t="shared" si="4"/>
        <v>180</v>
      </c>
      <c r="G21" s="343">
        <f t="shared" si="5"/>
        <v>630</v>
      </c>
      <c r="H21" s="343">
        <f t="shared" si="6"/>
        <v>211</v>
      </c>
      <c r="I21" s="343">
        <f t="shared" si="7"/>
        <v>739</v>
      </c>
      <c r="J21" s="343">
        <f t="shared" si="8"/>
        <v>220</v>
      </c>
      <c r="K21" s="343">
        <f t="shared" si="9"/>
        <v>770</v>
      </c>
      <c r="L21" s="343">
        <f t="shared" si="10"/>
        <v>230</v>
      </c>
      <c r="M21" s="343">
        <f t="shared" si="11"/>
        <v>807</v>
      </c>
      <c r="N21" s="343">
        <f t="shared" si="12"/>
        <v>238</v>
      </c>
      <c r="O21" s="343">
        <f t="shared" si="13"/>
        <v>835</v>
      </c>
      <c r="P21" s="343">
        <f t="shared" si="14"/>
        <v>254</v>
      </c>
      <c r="Q21" s="343">
        <f t="shared" si="15"/>
        <v>889</v>
      </c>
      <c r="R21" s="343">
        <f t="shared" si="16"/>
        <v>266</v>
      </c>
      <c r="S21" s="343">
        <f t="shared" si="17"/>
        <v>934</v>
      </c>
      <c r="T21" s="343">
        <f t="shared" si="18"/>
        <v>280</v>
      </c>
      <c r="U21" s="343">
        <f t="shared" si="19"/>
        <v>980</v>
      </c>
      <c r="V21" s="343">
        <f t="shared" si="20"/>
        <v>293</v>
      </c>
      <c r="W21" s="343">
        <f t="shared" si="21"/>
        <v>1027</v>
      </c>
      <c r="X21" s="343">
        <f t="shared" si="22"/>
        <v>308</v>
      </c>
      <c r="Y21" s="343">
        <f t="shared" si="23"/>
        <v>1078</v>
      </c>
      <c r="Z21" s="343">
        <f t="shared" si="24"/>
        <v>320</v>
      </c>
      <c r="AA21" s="343">
        <f t="shared" si="25"/>
        <v>1120</v>
      </c>
      <c r="AB21" s="344">
        <f t="shared" si="26"/>
        <v>337</v>
      </c>
      <c r="AC21" s="345">
        <f t="shared" si="27"/>
        <v>1178</v>
      </c>
    </row>
    <row r="22" spans="1:29" s="346" customFormat="1" ht="11.1" customHeight="1">
      <c r="A22" s="342">
        <v>17</v>
      </c>
      <c r="B22" s="343">
        <f t="shared" si="0"/>
        <v>158</v>
      </c>
      <c r="C22" s="343">
        <f t="shared" si="1"/>
        <v>550</v>
      </c>
      <c r="D22" s="343">
        <f t="shared" si="2"/>
        <v>177</v>
      </c>
      <c r="E22" s="343">
        <f t="shared" si="3"/>
        <v>622</v>
      </c>
      <c r="F22" s="343">
        <f t="shared" si="4"/>
        <v>191</v>
      </c>
      <c r="G22" s="343">
        <f t="shared" si="5"/>
        <v>670</v>
      </c>
      <c r="H22" s="343">
        <f t="shared" si="6"/>
        <v>224</v>
      </c>
      <c r="I22" s="343">
        <f t="shared" si="7"/>
        <v>786</v>
      </c>
      <c r="J22" s="343">
        <f t="shared" si="8"/>
        <v>234</v>
      </c>
      <c r="K22" s="343">
        <f t="shared" si="9"/>
        <v>818</v>
      </c>
      <c r="L22" s="343">
        <f t="shared" si="10"/>
        <v>245</v>
      </c>
      <c r="M22" s="343">
        <f t="shared" si="11"/>
        <v>857</v>
      </c>
      <c r="N22" s="343">
        <f t="shared" si="12"/>
        <v>253</v>
      </c>
      <c r="O22" s="343">
        <f t="shared" si="13"/>
        <v>887</v>
      </c>
      <c r="P22" s="343">
        <f t="shared" si="14"/>
        <v>270</v>
      </c>
      <c r="Q22" s="343">
        <f t="shared" si="15"/>
        <v>945</v>
      </c>
      <c r="R22" s="343">
        <f t="shared" si="16"/>
        <v>284</v>
      </c>
      <c r="S22" s="343">
        <f t="shared" si="17"/>
        <v>992</v>
      </c>
      <c r="T22" s="343">
        <f t="shared" si="18"/>
        <v>298</v>
      </c>
      <c r="U22" s="343">
        <f t="shared" si="19"/>
        <v>1041</v>
      </c>
      <c r="V22" s="343">
        <f t="shared" si="20"/>
        <v>312</v>
      </c>
      <c r="W22" s="343">
        <f t="shared" si="21"/>
        <v>1091</v>
      </c>
      <c r="X22" s="343">
        <f t="shared" si="22"/>
        <v>327</v>
      </c>
      <c r="Y22" s="343">
        <f t="shared" si="23"/>
        <v>1146</v>
      </c>
      <c r="Z22" s="343">
        <f t="shared" si="24"/>
        <v>340</v>
      </c>
      <c r="AA22" s="343">
        <f t="shared" si="25"/>
        <v>1190</v>
      </c>
      <c r="AB22" s="344">
        <f t="shared" si="26"/>
        <v>358</v>
      </c>
      <c r="AC22" s="345">
        <f t="shared" si="27"/>
        <v>1252</v>
      </c>
    </row>
    <row r="23" spans="1:29" s="346" customFormat="1" ht="11.1" customHeight="1">
      <c r="A23" s="342">
        <v>18</v>
      </c>
      <c r="B23" s="343">
        <f t="shared" si="0"/>
        <v>166</v>
      </c>
      <c r="C23" s="343">
        <f t="shared" si="1"/>
        <v>583</v>
      </c>
      <c r="D23" s="343">
        <f t="shared" si="2"/>
        <v>188</v>
      </c>
      <c r="E23" s="343">
        <f t="shared" si="3"/>
        <v>659</v>
      </c>
      <c r="F23" s="343">
        <f t="shared" si="4"/>
        <v>202</v>
      </c>
      <c r="G23" s="343">
        <f t="shared" si="5"/>
        <v>709</v>
      </c>
      <c r="H23" s="343">
        <f t="shared" si="6"/>
        <v>238</v>
      </c>
      <c r="I23" s="343">
        <f t="shared" si="7"/>
        <v>832</v>
      </c>
      <c r="J23" s="343">
        <f t="shared" si="8"/>
        <v>248</v>
      </c>
      <c r="K23" s="343">
        <f t="shared" si="9"/>
        <v>866</v>
      </c>
      <c r="L23" s="343">
        <f t="shared" si="10"/>
        <v>259</v>
      </c>
      <c r="M23" s="343">
        <f t="shared" si="11"/>
        <v>908</v>
      </c>
      <c r="N23" s="343">
        <f t="shared" si="12"/>
        <v>268</v>
      </c>
      <c r="O23" s="343">
        <f t="shared" si="13"/>
        <v>939</v>
      </c>
      <c r="P23" s="343">
        <f t="shared" si="14"/>
        <v>286</v>
      </c>
      <c r="Q23" s="343">
        <f t="shared" si="15"/>
        <v>1000</v>
      </c>
      <c r="R23" s="343">
        <f t="shared" si="16"/>
        <v>300</v>
      </c>
      <c r="S23" s="343">
        <f t="shared" si="17"/>
        <v>1050</v>
      </c>
      <c r="T23" s="343">
        <f t="shared" si="18"/>
        <v>315</v>
      </c>
      <c r="U23" s="343">
        <f t="shared" si="19"/>
        <v>1103</v>
      </c>
      <c r="V23" s="343">
        <f t="shared" si="20"/>
        <v>330</v>
      </c>
      <c r="W23" s="343">
        <f t="shared" si="21"/>
        <v>1155</v>
      </c>
      <c r="X23" s="343">
        <f t="shared" si="22"/>
        <v>347</v>
      </c>
      <c r="Y23" s="343">
        <f t="shared" si="23"/>
        <v>1213</v>
      </c>
      <c r="Z23" s="343">
        <f t="shared" si="24"/>
        <v>360</v>
      </c>
      <c r="AA23" s="343">
        <f t="shared" si="25"/>
        <v>1260</v>
      </c>
      <c r="AB23" s="344">
        <f t="shared" si="26"/>
        <v>378</v>
      </c>
      <c r="AC23" s="345">
        <f t="shared" si="27"/>
        <v>1326</v>
      </c>
    </row>
    <row r="24" spans="1:29" s="346" customFormat="1" ht="11.1" customHeight="1">
      <c r="A24" s="342">
        <v>19</v>
      </c>
      <c r="B24" s="343">
        <f t="shared" si="0"/>
        <v>176</v>
      </c>
      <c r="C24" s="343">
        <f t="shared" si="1"/>
        <v>615</v>
      </c>
      <c r="D24" s="343">
        <f t="shared" si="2"/>
        <v>199</v>
      </c>
      <c r="E24" s="343">
        <f t="shared" si="3"/>
        <v>695</v>
      </c>
      <c r="F24" s="343">
        <f t="shared" si="4"/>
        <v>214</v>
      </c>
      <c r="G24" s="343">
        <f t="shared" si="5"/>
        <v>748</v>
      </c>
      <c r="H24" s="343">
        <f t="shared" si="6"/>
        <v>251</v>
      </c>
      <c r="I24" s="343">
        <f t="shared" si="7"/>
        <v>878</v>
      </c>
      <c r="J24" s="343">
        <f t="shared" si="8"/>
        <v>261</v>
      </c>
      <c r="K24" s="343">
        <f t="shared" si="9"/>
        <v>914</v>
      </c>
      <c r="L24" s="343">
        <f t="shared" si="10"/>
        <v>274</v>
      </c>
      <c r="M24" s="343">
        <f t="shared" si="11"/>
        <v>958</v>
      </c>
      <c r="N24" s="343">
        <f t="shared" si="12"/>
        <v>283</v>
      </c>
      <c r="O24" s="343">
        <f t="shared" si="13"/>
        <v>991</v>
      </c>
      <c r="P24" s="343">
        <f t="shared" si="14"/>
        <v>301</v>
      </c>
      <c r="Q24" s="343">
        <f t="shared" si="15"/>
        <v>1055</v>
      </c>
      <c r="R24" s="343">
        <f t="shared" si="16"/>
        <v>316</v>
      </c>
      <c r="S24" s="343">
        <f t="shared" si="17"/>
        <v>1109</v>
      </c>
      <c r="T24" s="343">
        <f t="shared" si="18"/>
        <v>333</v>
      </c>
      <c r="U24" s="343">
        <f t="shared" si="19"/>
        <v>1164</v>
      </c>
      <c r="V24" s="343">
        <f t="shared" si="20"/>
        <v>348</v>
      </c>
      <c r="W24" s="343">
        <f t="shared" si="21"/>
        <v>1220</v>
      </c>
      <c r="X24" s="343">
        <f t="shared" si="22"/>
        <v>365</v>
      </c>
      <c r="Y24" s="343">
        <f t="shared" si="23"/>
        <v>1280</v>
      </c>
      <c r="Z24" s="343">
        <f t="shared" si="24"/>
        <v>380</v>
      </c>
      <c r="AA24" s="343">
        <f t="shared" si="25"/>
        <v>1330</v>
      </c>
      <c r="AB24" s="344">
        <f t="shared" si="26"/>
        <v>400</v>
      </c>
      <c r="AC24" s="345">
        <f t="shared" si="27"/>
        <v>1399</v>
      </c>
    </row>
    <row r="25" spans="1:29" s="346" customFormat="1" ht="11.1" customHeight="1">
      <c r="A25" s="342">
        <v>20</v>
      </c>
      <c r="B25" s="343">
        <f t="shared" si="0"/>
        <v>185</v>
      </c>
      <c r="C25" s="343">
        <f t="shared" si="1"/>
        <v>648</v>
      </c>
      <c r="D25" s="343">
        <f t="shared" si="2"/>
        <v>209</v>
      </c>
      <c r="E25" s="343">
        <f t="shared" si="3"/>
        <v>732</v>
      </c>
      <c r="F25" s="343">
        <f t="shared" si="4"/>
        <v>225</v>
      </c>
      <c r="G25" s="343">
        <f t="shared" si="5"/>
        <v>788</v>
      </c>
      <c r="H25" s="343">
        <f t="shared" si="6"/>
        <v>264</v>
      </c>
      <c r="I25" s="343">
        <f t="shared" si="7"/>
        <v>924</v>
      </c>
      <c r="J25" s="343">
        <f t="shared" si="8"/>
        <v>275</v>
      </c>
      <c r="K25" s="343">
        <f t="shared" si="9"/>
        <v>963</v>
      </c>
      <c r="L25" s="343">
        <f t="shared" si="10"/>
        <v>288</v>
      </c>
      <c r="M25" s="343">
        <f t="shared" si="11"/>
        <v>1008</v>
      </c>
      <c r="N25" s="343">
        <f t="shared" si="12"/>
        <v>298</v>
      </c>
      <c r="O25" s="343">
        <f t="shared" si="13"/>
        <v>1043</v>
      </c>
      <c r="P25" s="343">
        <f t="shared" si="14"/>
        <v>317</v>
      </c>
      <c r="Q25" s="343">
        <f t="shared" si="15"/>
        <v>1111</v>
      </c>
      <c r="R25" s="343">
        <f t="shared" si="16"/>
        <v>334</v>
      </c>
      <c r="S25" s="343">
        <f t="shared" si="17"/>
        <v>1167</v>
      </c>
      <c r="T25" s="343">
        <f t="shared" si="18"/>
        <v>350</v>
      </c>
      <c r="U25" s="343">
        <f t="shared" si="19"/>
        <v>1225</v>
      </c>
      <c r="V25" s="343">
        <f t="shared" si="20"/>
        <v>366</v>
      </c>
      <c r="W25" s="343">
        <f t="shared" si="21"/>
        <v>1284</v>
      </c>
      <c r="X25" s="343">
        <f t="shared" si="22"/>
        <v>385</v>
      </c>
      <c r="Y25" s="343">
        <f t="shared" si="23"/>
        <v>1348</v>
      </c>
      <c r="Z25" s="343">
        <f t="shared" si="24"/>
        <v>400</v>
      </c>
      <c r="AA25" s="343">
        <f t="shared" si="25"/>
        <v>1400</v>
      </c>
      <c r="AB25" s="344">
        <f t="shared" si="26"/>
        <v>421</v>
      </c>
      <c r="AC25" s="345">
        <f t="shared" si="27"/>
        <v>1473</v>
      </c>
    </row>
    <row r="26" spans="1:29" s="346" customFormat="1" ht="11.1" customHeight="1">
      <c r="A26" s="342">
        <v>21</v>
      </c>
      <c r="B26" s="343">
        <f t="shared" si="0"/>
        <v>195</v>
      </c>
      <c r="C26" s="343">
        <f t="shared" si="1"/>
        <v>679</v>
      </c>
      <c r="D26" s="343">
        <f t="shared" si="2"/>
        <v>220</v>
      </c>
      <c r="E26" s="343">
        <f t="shared" si="3"/>
        <v>768</v>
      </c>
      <c r="F26" s="343">
        <f t="shared" si="4"/>
        <v>236</v>
      </c>
      <c r="G26" s="343">
        <f t="shared" si="5"/>
        <v>827</v>
      </c>
      <c r="H26" s="343">
        <f t="shared" si="6"/>
        <v>277</v>
      </c>
      <c r="I26" s="343">
        <f t="shared" si="7"/>
        <v>971</v>
      </c>
      <c r="J26" s="343">
        <f t="shared" si="8"/>
        <v>289</v>
      </c>
      <c r="K26" s="343">
        <f t="shared" si="9"/>
        <v>1011</v>
      </c>
      <c r="L26" s="343">
        <f t="shared" si="10"/>
        <v>302</v>
      </c>
      <c r="M26" s="343">
        <f t="shared" si="11"/>
        <v>1059</v>
      </c>
      <c r="N26" s="343">
        <f t="shared" si="12"/>
        <v>313</v>
      </c>
      <c r="O26" s="343">
        <f t="shared" si="13"/>
        <v>1096</v>
      </c>
      <c r="P26" s="343">
        <f t="shared" si="14"/>
        <v>334</v>
      </c>
      <c r="Q26" s="343">
        <f t="shared" si="15"/>
        <v>1166</v>
      </c>
      <c r="R26" s="343">
        <f t="shared" si="16"/>
        <v>350</v>
      </c>
      <c r="S26" s="343">
        <f t="shared" si="17"/>
        <v>1225</v>
      </c>
      <c r="T26" s="343">
        <f t="shared" si="18"/>
        <v>367</v>
      </c>
      <c r="U26" s="343">
        <f t="shared" si="19"/>
        <v>1287</v>
      </c>
      <c r="V26" s="343">
        <f t="shared" si="20"/>
        <v>385</v>
      </c>
      <c r="W26" s="343">
        <f t="shared" si="21"/>
        <v>1348</v>
      </c>
      <c r="X26" s="343">
        <f t="shared" si="22"/>
        <v>404</v>
      </c>
      <c r="Y26" s="343">
        <f t="shared" si="23"/>
        <v>1415</v>
      </c>
      <c r="Z26" s="343">
        <f t="shared" si="24"/>
        <v>420</v>
      </c>
      <c r="AA26" s="343">
        <f t="shared" si="25"/>
        <v>1470</v>
      </c>
      <c r="AB26" s="344">
        <f t="shared" si="26"/>
        <v>442</v>
      </c>
      <c r="AC26" s="345">
        <f t="shared" si="27"/>
        <v>1547</v>
      </c>
    </row>
    <row r="27" spans="1:29" s="346" customFormat="1" ht="11.1" customHeight="1">
      <c r="A27" s="342">
        <v>22</v>
      </c>
      <c r="B27" s="343">
        <f t="shared" si="0"/>
        <v>203</v>
      </c>
      <c r="C27" s="343">
        <f t="shared" si="1"/>
        <v>712</v>
      </c>
      <c r="D27" s="343">
        <f t="shared" si="2"/>
        <v>230</v>
      </c>
      <c r="E27" s="343">
        <f t="shared" si="3"/>
        <v>804</v>
      </c>
      <c r="F27" s="343">
        <f t="shared" si="4"/>
        <v>248</v>
      </c>
      <c r="G27" s="343">
        <f t="shared" si="5"/>
        <v>866</v>
      </c>
      <c r="H27" s="343">
        <f t="shared" si="6"/>
        <v>290</v>
      </c>
      <c r="I27" s="343">
        <f t="shared" si="7"/>
        <v>1016</v>
      </c>
      <c r="J27" s="343">
        <f t="shared" si="8"/>
        <v>302</v>
      </c>
      <c r="K27" s="343">
        <f t="shared" si="9"/>
        <v>1059</v>
      </c>
      <c r="L27" s="343">
        <f t="shared" si="10"/>
        <v>316</v>
      </c>
      <c r="M27" s="343">
        <f t="shared" si="11"/>
        <v>1109</v>
      </c>
      <c r="N27" s="343">
        <f t="shared" si="12"/>
        <v>328</v>
      </c>
      <c r="O27" s="343">
        <f t="shared" si="13"/>
        <v>1148</v>
      </c>
      <c r="P27" s="343">
        <f t="shared" si="14"/>
        <v>349</v>
      </c>
      <c r="Q27" s="343">
        <f t="shared" si="15"/>
        <v>1222</v>
      </c>
      <c r="R27" s="343">
        <f t="shared" si="16"/>
        <v>366</v>
      </c>
      <c r="S27" s="343">
        <f t="shared" si="17"/>
        <v>1284</v>
      </c>
      <c r="T27" s="343">
        <f t="shared" si="18"/>
        <v>385</v>
      </c>
      <c r="U27" s="343">
        <f t="shared" si="19"/>
        <v>1348</v>
      </c>
      <c r="V27" s="343">
        <f t="shared" si="20"/>
        <v>403</v>
      </c>
      <c r="W27" s="343">
        <f t="shared" si="21"/>
        <v>1412</v>
      </c>
      <c r="X27" s="343">
        <f t="shared" si="22"/>
        <v>424</v>
      </c>
      <c r="Y27" s="343">
        <f t="shared" si="23"/>
        <v>1483</v>
      </c>
      <c r="Z27" s="343">
        <f t="shared" si="24"/>
        <v>440</v>
      </c>
      <c r="AA27" s="343">
        <f t="shared" si="25"/>
        <v>1540</v>
      </c>
      <c r="AB27" s="344">
        <f t="shared" si="26"/>
        <v>463</v>
      </c>
      <c r="AC27" s="345">
        <f t="shared" si="27"/>
        <v>1621</v>
      </c>
    </row>
    <row r="28" spans="1:29" s="346" customFormat="1" ht="11.1" customHeight="1">
      <c r="A28" s="342">
        <v>23</v>
      </c>
      <c r="B28" s="343">
        <f t="shared" si="0"/>
        <v>213</v>
      </c>
      <c r="C28" s="343">
        <f t="shared" si="1"/>
        <v>745</v>
      </c>
      <c r="D28" s="343">
        <f t="shared" si="2"/>
        <v>240</v>
      </c>
      <c r="E28" s="343">
        <f t="shared" si="3"/>
        <v>841</v>
      </c>
      <c r="F28" s="343">
        <f t="shared" si="4"/>
        <v>259</v>
      </c>
      <c r="G28" s="343">
        <f t="shared" si="5"/>
        <v>905</v>
      </c>
      <c r="H28" s="343">
        <f t="shared" si="6"/>
        <v>303</v>
      </c>
      <c r="I28" s="343">
        <f t="shared" si="7"/>
        <v>1063</v>
      </c>
      <c r="J28" s="343">
        <f t="shared" si="8"/>
        <v>316</v>
      </c>
      <c r="K28" s="343">
        <f t="shared" si="9"/>
        <v>1107</v>
      </c>
      <c r="L28" s="343">
        <f t="shared" si="10"/>
        <v>331</v>
      </c>
      <c r="M28" s="343">
        <f t="shared" si="11"/>
        <v>1159</v>
      </c>
      <c r="N28" s="343">
        <f t="shared" si="12"/>
        <v>342</v>
      </c>
      <c r="O28" s="343">
        <f t="shared" si="13"/>
        <v>1199</v>
      </c>
      <c r="P28" s="343">
        <f t="shared" si="14"/>
        <v>365</v>
      </c>
      <c r="Q28" s="343">
        <f t="shared" si="15"/>
        <v>1278</v>
      </c>
      <c r="R28" s="343">
        <f t="shared" si="16"/>
        <v>384</v>
      </c>
      <c r="S28" s="343">
        <f t="shared" si="17"/>
        <v>1342</v>
      </c>
      <c r="T28" s="343">
        <f t="shared" si="18"/>
        <v>402</v>
      </c>
      <c r="U28" s="343">
        <f t="shared" si="19"/>
        <v>1410</v>
      </c>
      <c r="V28" s="343">
        <f t="shared" si="20"/>
        <v>422</v>
      </c>
      <c r="W28" s="343">
        <f t="shared" si="21"/>
        <v>1476</v>
      </c>
      <c r="X28" s="343">
        <f t="shared" si="22"/>
        <v>442</v>
      </c>
      <c r="Y28" s="343">
        <f t="shared" si="23"/>
        <v>1550</v>
      </c>
      <c r="Z28" s="343">
        <f t="shared" si="24"/>
        <v>460</v>
      </c>
      <c r="AA28" s="343">
        <f t="shared" si="25"/>
        <v>1610</v>
      </c>
      <c r="AB28" s="344">
        <f t="shared" si="26"/>
        <v>484</v>
      </c>
      <c r="AC28" s="345">
        <f t="shared" si="27"/>
        <v>1694</v>
      </c>
    </row>
    <row r="29" spans="1:29" s="346" customFormat="1" ht="11.1" customHeight="1">
      <c r="A29" s="342">
        <v>24</v>
      </c>
      <c r="B29" s="343">
        <f t="shared" si="0"/>
        <v>222</v>
      </c>
      <c r="C29" s="343">
        <f t="shared" si="1"/>
        <v>777</v>
      </c>
      <c r="D29" s="343">
        <f t="shared" si="2"/>
        <v>251</v>
      </c>
      <c r="E29" s="343">
        <f t="shared" si="3"/>
        <v>878</v>
      </c>
      <c r="F29" s="343">
        <f t="shared" si="4"/>
        <v>270</v>
      </c>
      <c r="G29" s="343">
        <f t="shared" si="5"/>
        <v>945</v>
      </c>
      <c r="H29" s="343">
        <f t="shared" si="6"/>
        <v>316</v>
      </c>
      <c r="I29" s="343">
        <f t="shared" si="7"/>
        <v>1109</v>
      </c>
      <c r="J29" s="343">
        <f t="shared" si="8"/>
        <v>330</v>
      </c>
      <c r="K29" s="343">
        <f t="shared" si="9"/>
        <v>1155</v>
      </c>
      <c r="L29" s="343">
        <f t="shared" si="10"/>
        <v>346</v>
      </c>
      <c r="M29" s="343">
        <f t="shared" si="11"/>
        <v>1210</v>
      </c>
      <c r="N29" s="343">
        <f t="shared" si="12"/>
        <v>358</v>
      </c>
      <c r="O29" s="343">
        <f t="shared" si="13"/>
        <v>1251</v>
      </c>
      <c r="P29" s="343">
        <f t="shared" si="14"/>
        <v>380</v>
      </c>
      <c r="Q29" s="343">
        <f t="shared" si="15"/>
        <v>1334</v>
      </c>
      <c r="R29" s="343">
        <f t="shared" si="16"/>
        <v>400</v>
      </c>
      <c r="S29" s="343">
        <f t="shared" si="17"/>
        <v>1401</v>
      </c>
      <c r="T29" s="343">
        <f t="shared" si="18"/>
        <v>421</v>
      </c>
      <c r="U29" s="343">
        <f t="shared" si="19"/>
        <v>1471</v>
      </c>
      <c r="V29" s="343">
        <f t="shared" si="20"/>
        <v>440</v>
      </c>
      <c r="W29" s="343">
        <f t="shared" si="21"/>
        <v>1540</v>
      </c>
      <c r="X29" s="343">
        <f t="shared" si="22"/>
        <v>462</v>
      </c>
      <c r="Y29" s="343">
        <f t="shared" si="23"/>
        <v>1617</v>
      </c>
      <c r="Z29" s="343">
        <f t="shared" si="24"/>
        <v>480</v>
      </c>
      <c r="AA29" s="343">
        <f t="shared" si="25"/>
        <v>1680</v>
      </c>
      <c r="AB29" s="344">
        <f t="shared" si="26"/>
        <v>505</v>
      </c>
      <c r="AC29" s="345">
        <f t="shared" si="27"/>
        <v>1767</v>
      </c>
    </row>
    <row r="30" spans="1:29" s="346" customFormat="1" ht="11.1" customHeight="1">
      <c r="A30" s="342">
        <v>25</v>
      </c>
      <c r="B30" s="343">
        <f t="shared" si="0"/>
        <v>232</v>
      </c>
      <c r="C30" s="343">
        <f t="shared" si="1"/>
        <v>810</v>
      </c>
      <c r="D30" s="343">
        <f t="shared" si="2"/>
        <v>261</v>
      </c>
      <c r="E30" s="343">
        <f t="shared" si="3"/>
        <v>914</v>
      </c>
      <c r="F30" s="343">
        <f t="shared" si="4"/>
        <v>282</v>
      </c>
      <c r="G30" s="343">
        <f t="shared" si="5"/>
        <v>985</v>
      </c>
      <c r="H30" s="343">
        <f t="shared" si="6"/>
        <v>330</v>
      </c>
      <c r="I30" s="343">
        <f t="shared" si="7"/>
        <v>1155</v>
      </c>
      <c r="J30" s="343">
        <f t="shared" si="8"/>
        <v>344</v>
      </c>
      <c r="K30" s="343">
        <f t="shared" si="9"/>
        <v>1203</v>
      </c>
      <c r="L30" s="343">
        <f t="shared" si="10"/>
        <v>360</v>
      </c>
      <c r="M30" s="343">
        <f t="shared" si="11"/>
        <v>1260</v>
      </c>
      <c r="N30" s="343">
        <f t="shared" si="12"/>
        <v>373</v>
      </c>
      <c r="O30" s="343">
        <f t="shared" si="13"/>
        <v>1303</v>
      </c>
      <c r="P30" s="343">
        <f t="shared" si="14"/>
        <v>397</v>
      </c>
      <c r="Q30" s="343">
        <f t="shared" si="15"/>
        <v>1389</v>
      </c>
      <c r="R30" s="343">
        <f t="shared" si="16"/>
        <v>416</v>
      </c>
      <c r="S30" s="343">
        <f t="shared" si="17"/>
        <v>1459</v>
      </c>
      <c r="T30" s="343">
        <f t="shared" si="18"/>
        <v>438</v>
      </c>
      <c r="U30" s="343">
        <f t="shared" si="19"/>
        <v>1532</v>
      </c>
      <c r="V30" s="343">
        <f t="shared" si="20"/>
        <v>459</v>
      </c>
      <c r="W30" s="343">
        <f t="shared" si="21"/>
        <v>1604</v>
      </c>
      <c r="X30" s="343">
        <f t="shared" si="22"/>
        <v>482</v>
      </c>
      <c r="Y30" s="343">
        <f t="shared" si="23"/>
        <v>1685</v>
      </c>
      <c r="Z30" s="343">
        <f t="shared" si="24"/>
        <v>500</v>
      </c>
      <c r="AA30" s="343">
        <f t="shared" si="25"/>
        <v>1750</v>
      </c>
      <c r="AB30" s="344">
        <f t="shared" si="26"/>
        <v>526</v>
      </c>
      <c r="AC30" s="345">
        <f t="shared" si="27"/>
        <v>1841</v>
      </c>
    </row>
    <row r="31" spans="1:29" s="346" customFormat="1" ht="11.1" customHeight="1">
      <c r="A31" s="342">
        <v>26</v>
      </c>
      <c r="B31" s="343">
        <f t="shared" si="0"/>
        <v>240</v>
      </c>
      <c r="C31" s="343">
        <f t="shared" si="1"/>
        <v>841</v>
      </c>
      <c r="D31" s="343">
        <f t="shared" si="2"/>
        <v>272</v>
      </c>
      <c r="E31" s="343">
        <f t="shared" si="3"/>
        <v>951</v>
      </c>
      <c r="F31" s="343">
        <f t="shared" si="4"/>
        <v>292</v>
      </c>
      <c r="G31" s="343">
        <f t="shared" si="5"/>
        <v>1024</v>
      </c>
      <c r="H31" s="343">
        <f t="shared" si="6"/>
        <v>343</v>
      </c>
      <c r="I31" s="343">
        <f t="shared" si="7"/>
        <v>1201</v>
      </c>
      <c r="J31" s="343">
        <f t="shared" si="8"/>
        <v>358</v>
      </c>
      <c r="K31" s="343">
        <f t="shared" si="9"/>
        <v>1251</v>
      </c>
      <c r="L31" s="343">
        <f t="shared" si="10"/>
        <v>374</v>
      </c>
      <c r="M31" s="343">
        <f t="shared" si="11"/>
        <v>1311</v>
      </c>
      <c r="N31" s="343">
        <f t="shared" si="12"/>
        <v>387</v>
      </c>
      <c r="O31" s="343">
        <f t="shared" si="13"/>
        <v>1355</v>
      </c>
      <c r="P31" s="343">
        <f t="shared" si="14"/>
        <v>413</v>
      </c>
      <c r="Q31" s="343">
        <f t="shared" si="15"/>
        <v>1445</v>
      </c>
      <c r="R31" s="343">
        <f t="shared" si="16"/>
        <v>434</v>
      </c>
      <c r="S31" s="343">
        <f t="shared" si="17"/>
        <v>1517</v>
      </c>
      <c r="T31" s="343">
        <f t="shared" si="18"/>
        <v>455</v>
      </c>
      <c r="U31" s="343">
        <f t="shared" si="19"/>
        <v>1593</v>
      </c>
      <c r="V31" s="343">
        <f t="shared" si="20"/>
        <v>477</v>
      </c>
      <c r="W31" s="343">
        <f t="shared" si="21"/>
        <v>1668</v>
      </c>
      <c r="X31" s="343">
        <f t="shared" si="22"/>
        <v>500</v>
      </c>
      <c r="Y31" s="343">
        <f t="shared" si="23"/>
        <v>1752</v>
      </c>
      <c r="Z31" s="343">
        <f t="shared" si="24"/>
        <v>520</v>
      </c>
      <c r="AA31" s="343">
        <f t="shared" si="25"/>
        <v>1820</v>
      </c>
      <c r="AB31" s="344">
        <f t="shared" si="26"/>
        <v>547</v>
      </c>
      <c r="AC31" s="345">
        <f t="shared" si="27"/>
        <v>1915</v>
      </c>
    </row>
    <row r="32" spans="1:29" s="346" customFormat="1" ht="11.1" customHeight="1">
      <c r="A32" s="342">
        <v>27</v>
      </c>
      <c r="B32" s="343">
        <f t="shared" si="0"/>
        <v>250</v>
      </c>
      <c r="C32" s="343">
        <f t="shared" si="1"/>
        <v>874</v>
      </c>
      <c r="D32" s="343">
        <f t="shared" si="2"/>
        <v>283</v>
      </c>
      <c r="E32" s="343">
        <f t="shared" si="3"/>
        <v>988</v>
      </c>
      <c r="F32" s="343">
        <f t="shared" si="4"/>
        <v>303</v>
      </c>
      <c r="G32" s="343">
        <f t="shared" si="5"/>
        <v>1063</v>
      </c>
      <c r="H32" s="343">
        <f t="shared" si="6"/>
        <v>357</v>
      </c>
      <c r="I32" s="343">
        <f t="shared" si="7"/>
        <v>1248</v>
      </c>
      <c r="J32" s="343">
        <f t="shared" si="8"/>
        <v>372</v>
      </c>
      <c r="K32" s="343">
        <f t="shared" si="9"/>
        <v>1299</v>
      </c>
      <c r="L32" s="343">
        <f t="shared" si="10"/>
        <v>389</v>
      </c>
      <c r="M32" s="343">
        <f t="shared" si="11"/>
        <v>1361</v>
      </c>
      <c r="N32" s="343">
        <f t="shared" si="12"/>
        <v>402</v>
      </c>
      <c r="O32" s="343">
        <f t="shared" si="13"/>
        <v>1408</v>
      </c>
      <c r="P32" s="343">
        <f t="shared" si="14"/>
        <v>428</v>
      </c>
      <c r="Q32" s="343">
        <f t="shared" si="15"/>
        <v>1500</v>
      </c>
      <c r="R32" s="343">
        <f t="shared" si="16"/>
        <v>450</v>
      </c>
      <c r="S32" s="343">
        <f t="shared" si="17"/>
        <v>1576</v>
      </c>
      <c r="T32" s="343">
        <f t="shared" si="18"/>
        <v>473</v>
      </c>
      <c r="U32" s="343">
        <f t="shared" si="19"/>
        <v>1654</v>
      </c>
      <c r="V32" s="343">
        <f t="shared" si="20"/>
        <v>495</v>
      </c>
      <c r="W32" s="343">
        <f t="shared" si="21"/>
        <v>1733</v>
      </c>
      <c r="X32" s="343">
        <f t="shared" si="22"/>
        <v>520</v>
      </c>
      <c r="Y32" s="343">
        <f t="shared" si="23"/>
        <v>1820</v>
      </c>
      <c r="Z32" s="343">
        <f t="shared" si="24"/>
        <v>540</v>
      </c>
      <c r="AA32" s="343">
        <f t="shared" si="25"/>
        <v>1890</v>
      </c>
      <c r="AB32" s="344">
        <f t="shared" si="26"/>
        <v>568</v>
      </c>
      <c r="AC32" s="345">
        <f t="shared" si="27"/>
        <v>1988</v>
      </c>
    </row>
    <row r="33" spans="1:29" s="346" customFormat="1" ht="11.1" customHeight="1">
      <c r="A33" s="342">
        <v>28</v>
      </c>
      <c r="B33" s="343">
        <f t="shared" si="0"/>
        <v>259</v>
      </c>
      <c r="C33" s="343">
        <f t="shared" si="1"/>
        <v>907</v>
      </c>
      <c r="D33" s="343">
        <f t="shared" si="2"/>
        <v>292</v>
      </c>
      <c r="E33" s="343">
        <f t="shared" si="3"/>
        <v>1024</v>
      </c>
      <c r="F33" s="343">
        <f t="shared" si="4"/>
        <v>315</v>
      </c>
      <c r="G33" s="343">
        <f t="shared" si="5"/>
        <v>1102</v>
      </c>
      <c r="H33" s="343">
        <f t="shared" si="6"/>
        <v>370</v>
      </c>
      <c r="I33" s="343">
        <f t="shared" si="7"/>
        <v>1293</v>
      </c>
      <c r="J33" s="343">
        <f t="shared" si="8"/>
        <v>385</v>
      </c>
      <c r="K33" s="343">
        <f t="shared" si="9"/>
        <v>1348</v>
      </c>
      <c r="L33" s="343">
        <f t="shared" si="10"/>
        <v>403</v>
      </c>
      <c r="M33" s="343">
        <f t="shared" si="11"/>
        <v>1411</v>
      </c>
      <c r="N33" s="343">
        <f t="shared" si="12"/>
        <v>417</v>
      </c>
      <c r="O33" s="343">
        <f t="shared" si="13"/>
        <v>1460</v>
      </c>
      <c r="P33" s="343">
        <f t="shared" si="14"/>
        <v>445</v>
      </c>
      <c r="Q33" s="343">
        <f t="shared" si="15"/>
        <v>1555</v>
      </c>
      <c r="R33" s="343">
        <f t="shared" si="16"/>
        <v>467</v>
      </c>
      <c r="S33" s="343">
        <f t="shared" si="17"/>
        <v>1634</v>
      </c>
      <c r="T33" s="343">
        <f t="shared" si="18"/>
        <v>490</v>
      </c>
      <c r="U33" s="343">
        <f t="shared" si="19"/>
        <v>1715</v>
      </c>
      <c r="V33" s="343">
        <f t="shared" si="20"/>
        <v>513</v>
      </c>
      <c r="W33" s="343">
        <f t="shared" si="21"/>
        <v>1797</v>
      </c>
      <c r="X33" s="343">
        <f t="shared" si="22"/>
        <v>539</v>
      </c>
      <c r="Y33" s="343">
        <f t="shared" si="23"/>
        <v>1887</v>
      </c>
      <c r="Z33" s="343">
        <f t="shared" si="24"/>
        <v>560</v>
      </c>
      <c r="AA33" s="343">
        <f t="shared" si="25"/>
        <v>1960</v>
      </c>
      <c r="AB33" s="344">
        <f t="shared" si="26"/>
        <v>589</v>
      </c>
      <c r="AC33" s="345">
        <f t="shared" si="27"/>
        <v>2062</v>
      </c>
    </row>
    <row r="34" spans="1:29" s="346" customFormat="1" ht="11.1" customHeight="1">
      <c r="A34" s="342">
        <v>29</v>
      </c>
      <c r="B34" s="343">
        <f t="shared" si="0"/>
        <v>268</v>
      </c>
      <c r="C34" s="343">
        <f t="shared" si="1"/>
        <v>939</v>
      </c>
      <c r="D34" s="343">
        <f t="shared" si="2"/>
        <v>303</v>
      </c>
      <c r="E34" s="343">
        <f t="shared" si="3"/>
        <v>1061</v>
      </c>
      <c r="F34" s="343">
        <f t="shared" si="4"/>
        <v>326</v>
      </c>
      <c r="G34" s="343">
        <f t="shared" si="5"/>
        <v>1142</v>
      </c>
      <c r="H34" s="343">
        <f t="shared" si="6"/>
        <v>383</v>
      </c>
      <c r="I34" s="343">
        <f t="shared" si="7"/>
        <v>1340</v>
      </c>
      <c r="J34" s="343">
        <f t="shared" si="8"/>
        <v>399</v>
      </c>
      <c r="K34" s="343">
        <f t="shared" si="9"/>
        <v>1396</v>
      </c>
      <c r="L34" s="343">
        <f t="shared" si="10"/>
        <v>417</v>
      </c>
      <c r="M34" s="343">
        <f t="shared" si="11"/>
        <v>1462</v>
      </c>
      <c r="N34" s="343">
        <f t="shared" si="12"/>
        <v>433</v>
      </c>
      <c r="O34" s="343">
        <f t="shared" si="13"/>
        <v>1512</v>
      </c>
      <c r="P34" s="343">
        <f t="shared" si="14"/>
        <v>460</v>
      </c>
      <c r="Q34" s="343">
        <f t="shared" si="15"/>
        <v>1611</v>
      </c>
      <c r="R34" s="343">
        <f t="shared" si="16"/>
        <v>484</v>
      </c>
      <c r="S34" s="343">
        <f t="shared" si="17"/>
        <v>1692</v>
      </c>
      <c r="T34" s="343">
        <f t="shared" si="18"/>
        <v>508</v>
      </c>
      <c r="U34" s="343">
        <f t="shared" si="19"/>
        <v>1777</v>
      </c>
      <c r="V34" s="343">
        <f t="shared" si="20"/>
        <v>532</v>
      </c>
      <c r="W34" s="343">
        <f t="shared" si="21"/>
        <v>1861</v>
      </c>
      <c r="X34" s="343">
        <f t="shared" si="22"/>
        <v>559</v>
      </c>
      <c r="Y34" s="343">
        <f t="shared" si="23"/>
        <v>1954</v>
      </c>
      <c r="Z34" s="343">
        <f t="shared" si="24"/>
        <v>580</v>
      </c>
      <c r="AA34" s="343">
        <f t="shared" si="25"/>
        <v>2030</v>
      </c>
      <c r="AB34" s="344">
        <f t="shared" si="26"/>
        <v>610</v>
      </c>
      <c r="AC34" s="345">
        <f t="shared" si="27"/>
        <v>2136</v>
      </c>
    </row>
    <row r="35" spans="1:29" s="346" customFormat="1" ht="11.1" customHeight="1" thickBot="1">
      <c r="A35" s="347">
        <v>30</v>
      </c>
      <c r="B35" s="348">
        <f t="shared" si="0"/>
        <v>277</v>
      </c>
      <c r="C35" s="348">
        <f t="shared" si="1"/>
        <v>972</v>
      </c>
      <c r="D35" s="348">
        <f t="shared" si="2"/>
        <v>313</v>
      </c>
      <c r="E35" s="348">
        <f t="shared" si="3"/>
        <v>1097</v>
      </c>
      <c r="F35" s="348">
        <f t="shared" si="4"/>
        <v>338</v>
      </c>
      <c r="G35" s="348">
        <f t="shared" si="5"/>
        <v>1182</v>
      </c>
      <c r="H35" s="348">
        <f t="shared" si="6"/>
        <v>396</v>
      </c>
      <c r="I35" s="348">
        <f t="shared" si="7"/>
        <v>1386</v>
      </c>
      <c r="J35" s="348">
        <f t="shared" si="8"/>
        <v>413</v>
      </c>
      <c r="K35" s="348">
        <f t="shared" si="9"/>
        <v>1444</v>
      </c>
      <c r="L35" s="348">
        <f t="shared" si="10"/>
        <v>432</v>
      </c>
      <c r="M35" s="348">
        <f t="shared" si="11"/>
        <v>1512</v>
      </c>
      <c r="N35" s="348">
        <f t="shared" si="12"/>
        <v>447</v>
      </c>
      <c r="O35" s="348">
        <f t="shared" si="13"/>
        <v>1564</v>
      </c>
      <c r="P35" s="348">
        <f t="shared" si="14"/>
        <v>476</v>
      </c>
      <c r="Q35" s="348">
        <f t="shared" si="15"/>
        <v>1666</v>
      </c>
      <c r="R35" s="348">
        <f t="shared" si="16"/>
        <v>500</v>
      </c>
      <c r="S35" s="348">
        <f t="shared" si="17"/>
        <v>1751</v>
      </c>
      <c r="T35" s="348">
        <f t="shared" si="18"/>
        <v>525</v>
      </c>
      <c r="U35" s="348">
        <f t="shared" si="19"/>
        <v>1838</v>
      </c>
      <c r="V35" s="348">
        <f t="shared" si="20"/>
        <v>550</v>
      </c>
      <c r="W35" s="348">
        <f t="shared" si="21"/>
        <v>1925</v>
      </c>
      <c r="X35" s="348">
        <f t="shared" si="22"/>
        <v>577</v>
      </c>
      <c r="Y35" s="348">
        <f t="shared" si="23"/>
        <v>2022</v>
      </c>
      <c r="Z35" s="349">
        <f t="shared" si="24"/>
        <v>600</v>
      </c>
      <c r="AA35" s="349">
        <f t="shared" si="25"/>
        <v>2100</v>
      </c>
      <c r="AB35" s="349">
        <f t="shared" si="26"/>
        <v>632</v>
      </c>
      <c r="AC35" s="350">
        <f t="shared" si="27"/>
        <v>2210</v>
      </c>
    </row>
    <row r="36" spans="1:29" ht="3" customHeight="1" thickBot="1">
      <c r="A36" s="507"/>
      <c r="B36" s="508"/>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9"/>
      <c r="AB36" s="351"/>
      <c r="AC36" s="351"/>
    </row>
    <row r="37" spans="1:29" ht="12" customHeight="1">
      <c r="A37" s="510"/>
      <c r="B37" s="513" t="s">
        <v>235</v>
      </c>
      <c r="C37" s="514"/>
      <c r="D37" s="515"/>
      <c r="E37" s="516"/>
      <c r="F37" s="501" t="s">
        <v>236</v>
      </c>
      <c r="G37" s="505"/>
      <c r="H37" s="501" t="s">
        <v>237</v>
      </c>
      <c r="I37" s="505"/>
      <c r="J37" s="501" t="s">
        <v>238</v>
      </c>
      <c r="K37" s="505"/>
      <c r="L37" s="501" t="s">
        <v>239</v>
      </c>
      <c r="M37" s="505"/>
      <c r="N37" s="501" t="s">
        <v>240</v>
      </c>
      <c r="O37" s="505"/>
      <c r="P37" s="501" t="s">
        <v>241</v>
      </c>
      <c r="Q37" s="505"/>
      <c r="R37" s="501" t="s">
        <v>242</v>
      </c>
      <c r="S37" s="505"/>
      <c r="T37" s="501" t="s">
        <v>243</v>
      </c>
      <c r="U37" s="505"/>
      <c r="V37" s="501" t="s">
        <v>244</v>
      </c>
      <c r="W37" s="505"/>
      <c r="X37" s="501" t="s">
        <v>245</v>
      </c>
      <c r="Y37" s="505"/>
      <c r="Z37" s="501" t="s">
        <v>246</v>
      </c>
      <c r="AA37" s="505"/>
      <c r="AB37" s="501" t="s">
        <v>247</v>
      </c>
      <c r="AC37" s="502"/>
    </row>
    <row r="38" spans="1:29" ht="12" customHeight="1">
      <c r="A38" s="511"/>
      <c r="B38" s="503">
        <v>26400</v>
      </c>
      <c r="C38" s="503"/>
      <c r="D38" s="504">
        <v>27600</v>
      </c>
      <c r="E38" s="498"/>
      <c r="F38" s="497">
        <v>28590</v>
      </c>
      <c r="G38" s="498"/>
      <c r="H38" s="497">
        <v>28800</v>
      </c>
      <c r="I38" s="498"/>
      <c r="J38" s="497">
        <v>30300</v>
      </c>
      <c r="K38" s="498"/>
      <c r="L38" s="497">
        <v>31800</v>
      </c>
      <c r="M38" s="498"/>
      <c r="N38" s="497">
        <v>33300</v>
      </c>
      <c r="O38" s="498"/>
      <c r="P38" s="497">
        <v>34800</v>
      </c>
      <c r="Q38" s="498"/>
      <c r="R38" s="497">
        <v>36300</v>
      </c>
      <c r="S38" s="498"/>
      <c r="T38" s="497">
        <v>38200</v>
      </c>
      <c r="U38" s="498"/>
      <c r="V38" s="497">
        <v>40100</v>
      </c>
      <c r="W38" s="498"/>
      <c r="X38" s="497">
        <v>42000</v>
      </c>
      <c r="Y38" s="498"/>
      <c r="Z38" s="497">
        <v>43900</v>
      </c>
      <c r="AA38" s="498"/>
      <c r="AB38" s="497">
        <v>45800</v>
      </c>
      <c r="AC38" s="499"/>
    </row>
    <row r="39" spans="1:29" ht="12" customHeight="1">
      <c r="A39" s="512"/>
      <c r="B39" s="352" t="s">
        <v>121</v>
      </c>
      <c r="C39" s="352" t="s">
        <v>68</v>
      </c>
      <c r="D39" s="353" t="s">
        <v>121</v>
      </c>
      <c r="E39" s="352" t="s">
        <v>68</v>
      </c>
      <c r="F39" s="352" t="s">
        <v>121</v>
      </c>
      <c r="G39" s="352" t="s">
        <v>68</v>
      </c>
      <c r="H39" s="352" t="s">
        <v>121</v>
      </c>
      <c r="I39" s="352" t="s">
        <v>68</v>
      </c>
      <c r="J39" s="352" t="s">
        <v>121</v>
      </c>
      <c r="K39" s="352" t="s">
        <v>68</v>
      </c>
      <c r="L39" s="352" t="s">
        <v>121</v>
      </c>
      <c r="M39" s="352" t="s">
        <v>68</v>
      </c>
      <c r="N39" s="352" t="s">
        <v>121</v>
      </c>
      <c r="O39" s="352" t="s">
        <v>68</v>
      </c>
      <c r="P39" s="352" t="s">
        <v>121</v>
      </c>
      <c r="Q39" s="352" t="s">
        <v>68</v>
      </c>
      <c r="R39" s="352" t="s">
        <v>121</v>
      </c>
      <c r="S39" s="352" t="s">
        <v>68</v>
      </c>
      <c r="T39" s="352" t="s">
        <v>121</v>
      </c>
      <c r="U39" s="352" t="s">
        <v>68</v>
      </c>
      <c r="V39" s="352" t="s">
        <v>121</v>
      </c>
      <c r="W39" s="352" t="s">
        <v>68</v>
      </c>
      <c r="X39" s="352" t="s">
        <v>121</v>
      </c>
      <c r="Y39" s="352" t="s">
        <v>68</v>
      </c>
      <c r="Z39" s="352" t="s">
        <v>121</v>
      </c>
      <c r="AA39" s="352" t="s">
        <v>68</v>
      </c>
      <c r="AB39" s="352" t="s">
        <v>121</v>
      </c>
      <c r="AC39" s="354" t="s">
        <v>68</v>
      </c>
    </row>
    <row r="40" spans="1:29" s="346" customFormat="1" ht="11.1" customHeight="1">
      <c r="A40" s="355">
        <v>1</v>
      </c>
      <c r="B40" s="343">
        <f>ROUND($B$38*$A40/30*$AD$1*20/100,0)+ROUND($B$38*$A40/30*$AD$2*20/100,0)</f>
        <v>22</v>
      </c>
      <c r="C40" s="343">
        <f>ROUND($B$38*$A40/30*$AD$1*70/100,0)+ROUND($B$38*$A40/30*$AD$2*70/100,0)</f>
        <v>77</v>
      </c>
      <c r="D40" s="344">
        <f t="shared" ref="D40:D69" si="28">ROUND($D$38*$A40/30*$AD$1*20/100,0)+ROUND($D$38*$A40/30*$AD$2*20/100,0)</f>
        <v>23</v>
      </c>
      <c r="E40" s="343">
        <f t="shared" ref="E40:E69" si="29">ROUND($D$38*$A40/30*$AD$1*70/100,0)+ROUND($D$38*$A40/30*$AD$2*70/100,0)</f>
        <v>80</v>
      </c>
      <c r="F40" s="343">
        <f t="shared" ref="F40:F69" si="30">ROUND($F$38*$A40/30*$AD$1*20/100,0)+ROUND($F$38*$A40/30*$AD$2*20/100,0)</f>
        <v>24</v>
      </c>
      <c r="G40" s="343">
        <f t="shared" ref="G40:G69" si="31">ROUND($F$38*$A40/30*$AD$1*70/100,0)+ROUND($F$38*$A40/30*$AD$2*70/100,0)</f>
        <v>84</v>
      </c>
      <c r="H40" s="343">
        <f t="shared" ref="H40:H69" si="32">ROUND($H$38*$A40/30*$AD$1*20/100,0)+ROUND($H$38*$A40/30*$AD$2*20/100,0)</f>
        <v>24</v>
      </c>
      <c r="I40" s="343">
        <f t="shared" ref="I40:I69" si="33">ROUND($H$38*$A40/30*$AD$1*70/100,0)+ROUND($H$38*$A40/30*$AD$2*70/100,0)</f>
        <v>84</v>
      </c>
      <c r="J40" s="343">
        <f t="shared" ref="J40:J69" si="34">ROUND($J$38*$A40/30*$AD$1*20/100,0)+ROUND($J$38*$A40/30*$AD$2*20/100,0)</f>
        <v>25</v>
      </c>
      <c r="K40" s="343">
        <f t="shared" ref="K40:K69" si="35">ROUND($J$38*$A40/30*$AD$1*70/100,0)+ROUND($J$38*$A40/30*$AD$2*70/100,0)</f>
        <v>88</v>
      </c>
      <c r="L40" s="343">
        <f t="shared" ref="L40:L69" si="36">ROUND($L$38*$A40/30*$AD$1*20/100,0)+ROUND($L$38*$A40/30*$AD$2*20/100,0)</f>
        <v>26</v>
      </c>
      <c r="M40" s="343">
        <f t="shared" ref="M40:M69" si="37">ROUND($L$38*$A40/30*$AD$1*70/100,0)+ROUND($L$38*$A40/30*$AD$2*70/100,0)</f>
        <v>92</v>
      </c>
      <c r="N40" s="343">
        <f t="shared" ref="N40:N69" si="38">ROUND($N$38*$A40/30*$AD$1*20/100,0)+ROUND($N$38*$A40/30*$AD$2*20/100,0)</f>
        <v>28</v>
      </c>
      <c r="O40" s="343">
        <f t="shared" ref="O40:O69" si="39">ROUND($N$38*$A40/30*$AD$1*70/100,0)+ROUND($N$38*$A40/30*$AD$2*70/100,0)</f>
        <v>97</v>
      </c>
      <c r="P40" s="343">
        <f t="shared" ref="P40:P69" si="40">ROUND($P$38*$A40/30*$AD$1*20/100,0)+ROUND($P$38*$A40/30*$AD$2*20/100,0)</f>
        <v>29</v>
      </c>
      <c r="Q40" s="343">
        <f t="shared" ref="Q40:Q69" si="41">ROUND($P$38*$A40/30*$AD$1*70/100,0)+ROUND($P$38*$A40/30*$AD$2*70/100,0)</f>
        <v>101</v>
      </c>
      <c r="R40" s="343">
        <f t="shared" ref="R40:R69" si="42">ROUND($R$38*$A40/30*$AD$1*20/100,0)+ROUND($R$38*$A40/30*$AD$2*20/100,0)</f>
        <v>30</v>
      </c>
      <c r="S40" s="343">
        <f t="shared" ref="S40:S69" si="43">ROUND($R$38*$A40/30*$AD$1*70/100,0)+ROUND($R$38*$A40/30*$AD$2*70/100,0)</f>
        <v>105</v>
      </c>
      <c r="T40" s="343">
        <f t="shared" ref="T40:T69" si="44">ROUND($T$38*$A40/30*$AD$1*20/100,0)+ROUND($T$38*$A40/30*$AD$2*20/100,0)</f>
        <v>32</v>
      </c>
      <c r="U40" s="343">
        <f t="shared" ref="U40:U69" si="45">ROUND($T$38*$A40/30*$AD$1*70/100,0)+ROUND($T$38*$A40/30*$AD$2*70/100,0)</f>
        <v>112</v>
      </c>
      <c r="V40" s="343">
        <f t="shared" ref="V40:V69" si="46">ROUND($V$38*$A40/30*$AD$1*20/100,0)+ROUND($V$38*$A40/30*$AD$2*20/100,0)</f>
        <v>34</v>
      </c>
      <c r="W40" s="343">
        <f t="shared" ref="W40:W69" si="47">ROUND($V$38*$A40/30*$AD$1*70/100,0)+ROUND($V$38*$A40/30*$AD$2*70/100,0)</f>
        <v>117</v>
      </c>
      <c r="X40" s="343">
        <f t="shared" ref="X40:X69" si="48">ROUND($X$38*$A40/30*$AD$1*20/100,0)+ROUND($X$38*$A40/30*$AD$2*20/100,0)</f>
        <v>35</v>
      </c>
      <c r="Y40" s="343">
        <f t="shared" ref="Y40:Y69" si="49">ROUND($X$38*$A40/30*$AD$1*70/100,0)+ROUND($X$38*$A40/30*$AD$2*70/100,0)</f>
        <v>123</v>
      </c>
      <c r="Z40" s="343">
        <f t="shared" ref="Z40:Z69" si="50">ROUND($Z$38*$A40/30*$AD$1*20/100,0)+ROUND($Z$38*$A40/30*$AD$2*20/100,0)</f>
        <v>37</v>
      </c>
      <c r="AA40" s="343">
        <f t="shared" ref="AA40:AA69" si="51">ROUND($Z$38*$A40/30*$AD$1*70/100,0)+ROUND($Z$38*$A40/30*$AD$2*70/100,0)</f>
        <v>128</v>
      </c>
      <c r="AB40" s="343">
        <f t="shared" ref="AB40:AB69" si="52">ROUND($AB$38*$A40/30*$AD$1*20/100,0)+ROUND($AB$38*$A40/30*$AD$2*20/100,0)</f>
        <v>38</v>
      </c>
      <c r="AC40" s="345">
        <f t="shared" ref="AC40:AC69" si="53">ROUND($AB$38*$A40/30*$AD$1*70/100,0)+ROUND($AB$38*$A40/30*$AD$2*70/100,0)</f>
        <v>134</v>
      </c>
    </row>
    <row r="41" spans="1:29" s="346" customFormat="1" ht="11.1" customHeight="1">
      <c r="A41" s="355">
        <v>2</v>
      </c>
      <c r="B41" s="343">
        <f t="shared" ref="B41:B69" si="54">ROUND($B$38*$A41/30*$AD$1*20/100,0)+ROUND($B$38*$A41/30*$AD$2*20/100,0)</f>
        <v>44</v>
      </c>
      <c r="C41" s="343">
        <f t="shared" ref="C41:C69" si="55">ROUND($B$38*$A41/30*$AD$1*70/100,0)+ROUND($B$38*$A41/30*$AD$2*70/100,0)</f>
        <v>154</v>
      </c>
      <c r="D41" s="344">
        <f t="shared" si="28"/>
        <v>46</v>
      </c>
      <c r="E41" s="343">
        <f t="shared" si="29"/>
        <v>161</v>
      </c>
      <c r="F41" s="343">
        <f t="shared" si="30"/>
        <v>48</v>
      </c>
      <c r="G41" s="343">
        <f t="shared" si="31"/>
        <v>166</v>
      </c>
      <c r="H41" s="343">
        <f t="shared" si="32"/>
        <v>48</v>
      </c>
      <c r="I41" s="343">
        <f t="shared" si="33"/>
        <v>168</v>
      </c>
      <c r="J41" s="343">
        <f t="shared" si="34"/>
        <v>50</v>
      </c>
      <c r="K41" s="343">
        <f t="shared" si="35"/>
        <v>177</v>
      </c>
      <c r="L41" s="343">
        <f t="shared" si="36"/>
        <v>53</v>
      </c>
      <c r="M41" s="343">
        <f t="shared" si="37"/>
        <v>186</v>
      </c>
      <c r="N41" s="343">
        <f t="shared" si="38"/>
        <v>55</v>
      </c>
      <c r="O41" s="343">
        <f t="shared" si="39"/>
        <v>195</v>
      </c>
      <c r="P41" s="343">
        <f t="shared" si="40"/>
        <v>58</v>
      </c>
      <c r="Q41" s="343">
        <f t="shared" si="41"/>
        <v>203</v>
      </c>
      <c r="R41" s="343">
        <f t="shared" si="42"/>
        <v>61</v>
      </c>
      <c r="S41" s="343">
        <f t="shared" si="43"/>
        <v>212</v>
      </c>
      <c r="T41" s="343">
        <f t="shared" si="44"/>
        <v>64</v>
      </c>
      <c r="U41" s="343">
        <f t="shared" si="45"/>
        <v>223</v>
      </c>
      <c r="V41" s="343">
        <f t="shared" si="46"/>
        <v>66</v>
      </c>
      <c r="W41" s="343">
        <f t="shared" si="47"/>
        <v>234</v>
      </c>
      <c r="X41" s="343">
        <f t="shared" si="48"/>
        <v>70</v>
      </c>
      <c r="Y41" s="343">
        <f t="shared" si="49"/>
        <v>245</v>
      </c>
      <c r="Z41" s="343">
        <f t="shared" si="50"/>
        <v>73</v>
      </c>
      <c r="AA41" s="343">
        <f t="shared" si="51"/>
        <v>256</v>
      </c>
      <c r="AB41" s="343">
        <f t="shared" si="52"/>
        <v>76</v>
      </c>
      <c r="AC41" s="345">
        <f t="shared" si="53"/>
        <v>267</v>
      </c>
    </row>
    <row r="42" spans="1:29" s="346" customFormat="1" ht="11.1" customHeight="1">
      <c r="A42" s="355">
        <v>3</v>
      </c>
      <c r="B42" s="343">
        <f t="shared" si="54"/>
        <v>66</v>
      </c>
      <c r="C42" s="343">
        <f t="shared" si="55"/>
        <v>231</v>
      </c>
      <c r="D42" s="344">
        <f t="shared" si="28"/>
        <v>69</v>
      </c>
      <c r="E42" s="343">
        <f t="shared" si="29"/>
        <v>241</v>
      </c>
      <c r="F42" s="343">
        <f t="shared" si="30"/>
        <v>72</v>
      </c>
      <c r="G42" s="343">
        <f t="shared" si="31"/>
        <v>250</v>
      </c>
      <c r="H42" s="343">
        <f t="shared" si="32"/>
        <v>72</v>
      </c>
      <c r="I42" s="343">
        <f t="shared" si="33"/>
        <v>252</v>
      </c>
      <c r="J42" s="343">
        <f t="shared" si="34"/>
        <v>76</v>
      </c>
      <c r="K42" s="343">
        <f t="shared" si="35"/>
        <v>265</v>
      </c>
      <c r="L42" s="343">
        <f t="shared" si="36"/>
        <v>79</v>
      </c>
      <c r="M42" s="343">
        <f t="shared" si="37"/>
        <v>278</v>
      </c>
      <c r="N42" s="343">
        <f t="shared" si="38"/>
        <v>84</v>
      </c>
      <c r="O42" s="343">
        <f t="shared" si="39"/>
        <v>291</v>
      </c>
      <c r="P42" s="343">
        <f t="shared" si="40"/>
        <v>87</v>
      </c>
      <c r="Q42" s="343">
        <f t="shared" si="41"/>
        <v>304</v>
      </c>
      <c r="R42" s="343">
        <f t="shared" si="42"/>
        <v>90</v>
      </c>
      <c r="S42" s="343">
        <f t="shared" si="43"/>
        <v>317</v>
      </c>
      <c r="T42" s="343">
        <f t="shared" si="44"/>
        <v>96</v>
      </c>
      <c r="U42" s="343">
        <f t="shared" si="45"/>
        <v>335</v>
      </c>
      <c r="V42" s="343">
        <f t="shared" si="46"/>
        <v>100</v>
      </c>
      <c r="W42" s="343">
        <f t="shared" si="47"/>
        <v>351</v>
      </c>
      <c r="X42" s="343">
        <f t="shared" si="48"/>
        <v>105</v>
      </c>
      <c r="Y42" s="343">
        <f t="shared" si="49"/>
        <v>367</v>
      </c>
      <c r="Z42" s="343">
        <f t="shared" si="50"/>
        <v>110</v>
      </c>
      <c r="AA42" s="343">
        <f t="shared" si="51"/>
        <v>384</v>
      </c>
      <c r="AB42" s="343">
        <f t="shared" si="52"/>
        <v>114</v>
      </c>
      <c r="AC42" s="345">
        <f t="shared" si="53"/>
        <v>401</v>
      </c>
    </row>
    <row r="43" spans="1:29" s="346" customFormat="1" ht="11.1" customHeight="1">
      <c r="A43" s="355">
        <v>4</v>
      </c>
      <c r="B43" s="343">
        <f t="shared" si="54"/>
        <v>88</v>
      </c>
      <c r="C43" s="343">
        <f t="shared" si="55"/>
        <v>308</v>
      </c>
      <c r="D43" s="344">
        <f t="shared" si="28"/>
        <v>92</v>
      </c>
      <c r="E43" s="343">
        <f t="shared" si="29"/>
        <v>322</v>
      </c>
      <c r="F43" s="343">
        <f t="shared" si="30"/>
        <v>96</v>
      </c>
      <c r="G43" s="343">
        <f t="shared" si="31"/>
        <v>334</v>
      </c>
      <c r="H43" s="343">
        <f t="shared" si="32"/>
        <v>96</v>
      </c>
      <c r="I43" s="343">
        <f t="shared" si="33"/>
        <v>336</v>
      </c>
      <c r="J43" s="343">
        <f t="shared" si="34"/>
        <v>101</v>
      </c>
      <c r="K43" s="343">
        <f t="shared" si="35"/>
        <v>353</v>
      </c>
      <c r="L43" s="343">
        <f t="shared" si="36"/>
        <v>106</v>
      </c>
      <c r="M43" s="343">
        <f t="shared" si="37"/>
        <v>371</v>
      </c>
      <c r="N43" s="343">
        <f t="shared" si="38"/>
        <v>111</v>
      </c>
      <c r="O43" s="343">
        <f t="shared" si="39"/>
        <v>388</v>
      </c>
      <c r="P43" s="343">
        <f t="shared" si="40"/>
        <v>116</v>
      </c>
      <c r="Q43" s="343">
        <f t="shared" si="41"/>
        <v>406</v>
      </c>
      <c r="R43" s="343">
        <f t="shared" si="42"/>
        <v>121</v>
      </c>
      <c r="S43" s="343">
        <f t="shared" si="43"/>
        <v>424</v>
      </c>
      <c r="T43" s="343">
        <f t="shared" si="44"/>
        <v>127</v>
      </c>
      <c r="U43" s="343">
        <f t="shared" si="45"/>
        <v>446</v>
      </c>
      <c r="V43" s="343">
        <f t="shared" si="46"/>
        <v>134</v>
      </c>
      <c r="W43" s="343">
        <f t="shared" si="47"/>
        <v>467</v>
      </c>
      <c r="X43" s="343">
        <f t="shared" si="48"/>
        <v>140</v>
      </c>
      <c r="Y43" s="343">
        <f t="shared" si="49"/>
        <v>490</v>
      </c>
      <c r="Z43" s="343">
        <f t="shared" si="50"/>
        <v>147</v>
      </c>
      <c r="AA43" s="343">
        <f t="shared" si="51"/>
        <v>512</v>
      </c>
      <c r="AB43" s="343">
        <f t="shared" si="52"/>
        <v>152</v>
      </c>
      <c r="AC43" s="345">
        <f t="shared" si="53"/>
        <v>535</v>
      </c>
    </row>
    <row r="44" spans="1:29" s="346" customFormat="1" ht="11.1" customHeight="1">
      <c r="A44" s="355">
        <v>5</v>
      </c>
      <c r="B44" s="343">
        <f t="shared" si="54"/>
        <v>110</v>
      </c>
      <c r="C44" s="343">
        <f t="shared" si="55"/>
        <v>385</v>
      </c>
      <c r="D44" s="344">
        <f t="shared" si="28"/>
        <v>115</v>
      </c>
      <c r="E44" s="343">
        <f t="shared" si="29"/>
        <v>402</v>
      </c>
      <c r="F44" s="343">
        <f t="shared" si="30"/>
        <v>120</v>
      </c>
      <c r="G44" s="343">
        <f t="shared" si="31"/>
        <v>417</v>
      </c>
      <c r="H44" s="343">
        <f t="shared" si="32"/>
        <v>120</v>
      </c>
      <c r="I44" s="343">
        <f t="shared" si="33"/>
        <v>420</v>
      </c>
      <c r="J44" s="343">
        <f t="shared" si="34"/>
        <v>126</v>
      </c>
      <c r="K44" s="343">
        <f t="shared" si="35"/>
        <v>442</v>
      </c>
      <c r="L44" s="343">
        <f t="shared" si="36"/>
        <v>133</v>
      </c>
      <c r="M44" s="343">
        <f t="shared" si="37"/>
        <v>464</v>
      </c>
      <c r="N44" s="343">
        <f t="shared" si="38"/>
        <v>139</v>
      </c>
      <c r="O44" s="343">
        <f t="shared" si="39"/>
        <v>486</v>
      </c>
      <c r="P44" s="343">
        <f t="shared" si="40"/>
        <v>145</v>
      </c>
      <c r="Q44" s="343">
        <f t="shared" si="41"/>
        <v>508</v>
      </c>
      <c r="R44" s="343">
        <f t="shared" si="42"/>
        <v>151</v>
      </c>
      <c r="S44" s="343">
        <f t="shared" si="43"/>
        <v>529</v>
      </c>
      <c r="T44" s="343">
        <f t="shared" si="44"/>
        <v>159</v>
      </c>
      <c r="U44" s="343">
        <f t="shared" si="45"/>
        <v>558</v>
      </c>
      <c r="V44" s="343">
        <f t="shared" si="46"/>
        <v>167</v>
      </c>
      <c r="W44" s="343">
        <f t="shared" si="47"/>
        <v>585</v>
      </c>
      <c r="X44" s="343">
        <f t="shared" si="48"/>
        <v>175</v>
      </c>
      <c r="Y44" s="343">
        <f t="shared" si="49"/>
        <v>613</v>
      </c>
      <c r="Z44" s="343">
        <f t="shared" si="50"/>
        <v>183</v>
      </c>
      <c r="AA44" s="343">
        <f t="shared" si="51"/>
        <v>640</v>
      </c>
      <c r="AB44" s="343">
        <f t="shared" si="52"/>
        <v>191</v>
      </c>
      <c r="AC44" s="345">
        <f t="shared" si="53"/>
        <v>667</v>
      </c>
    </row>
    <row r="45" spans="1:29" s="346" customFormat="1" ht="11.1" customHeight="1">
      <c r="A45" s="355">
        <v>6</v>
      </c>
      <c r="B45" s="343">
        <f t="shared" si="54"/>
        <v>132</v>
      </c>
      <c r="C45" s="343">
        <f t="shared" si="55"/>
        <v>462</v>
      </c>
      <c r="D45" s="344">
        <f t="shared" si="28"/>
        <v>138</v>
      </c>
      <c r="E45" s="343">
        <f t="shared" si="29"/>
        <v>483</v>
      </c>
      <c r="F45" s="343">
        <f t="shared" si="30"/>
        <v>143</v>
      </c>
      <c r="G45" s="343">
        <f t="shared" si="31"/>
        <v>500</v>
      </c>
      <c r="H45" s="343">
        <f t="shared" si="32"/>
        <v>144</v>
      </c>
      <c r="I45" s="343">
        <f t="shared" si="33"/>
        <v>504</v>
      </c>
      <c r="J45" s="343">
        <f t="shared" si="34"/>
        <v>151</v>
      </c>
      <c r="K45" s="343">
        <f t="shared" si="35"/>
        <v>530</v>
      </c>
      <c r="L45" s="343">
        <f t="shared" si="36"/>
        <v>159</v>
      </c>
      <c r="M45" s="343">
        <f t="shared" si="37"/>
        <v>557</v>
      </c>
      <c r="N45" s="343">
        <f t="shared" si="38"/>
        <v>166</v>
      </c>
      <c r="O45" s="343">
        <f t="shared" si="39"/>
        <v>583</v>
      </c>
      <c r="P45" s="343">
        <f t="shared" si="40"/>
        <v>174</v>
      </c>
      <c r="Q45" s="343">
        <f t="shared" si="41"/>
        <v>609</v>
      </c>
      <c r="R45" s="343">
        <f t="shared" si="42"/>
        <v>182</v>
      </c>
      <c r="S45" s="343">
        <f t="shared" si="43"/>
        <v>635</v>
      </c>
      <c r="T45" s="343">
        <f t="shared" si="44"/>
        <v>191</v>
      </c>
      <c r="U45" s="343">
        <f t="shared" si="45"/>
        <v>668</v>
      </c>
      <c r="V45" s="343">
        <f t="shared" si="46"/>
        <v>200</v>
      </c>
      <c r="W45" s="343">
        <f t="shared" si="47"/>
        <v>702</v>
      </c>
      <c r="X45" s="343">
        <f t="shared" si="48"/>
        <v>210</v>
      </c>
      <c r="Y45" s="343">
        <f t="shared" si="49"/>
        <v>735</v>
      </c>
      <c r="Z45" s="343">
        <f t="shared" si="50"/>
        <v>220</v>
      </c>
      <c r="AA45" s="343">
        <f t="shared" si="51"/>
        <v>768</v>
      </c>
      <c r="AB45" s="343">
        <f t="shared" si="52"/>
        <v>229</v>
      </c>
      <c r="AC45" s="345">
        <f t="shared" si="53"/>
        <v>801</v>
      </c>
    </row>
    <row r="46" spans="1:29" s="346" customFormat="1" ht="11.1" customHeight="1">
      <c r="A46" s="355">
        <v>7</v>
      </c>
      <c r="B46" s="343">
        <f t="shared" si="54"/>
        <v>154</v>
      </c>
      <c r="C46" s="343">
        <f t="shared" si="55"/>
        <v>539</v>
      </c>
      <c r="D46" s="344">
        <f t="shared" si="28"/>
        <v>161</v>
      </c>
      <c r="E46" s="343">
        <f t="shared" si="29"/>
        <v>563</v>
      </c>
      <c r="F46" s="343">
        <f t="shared" si="30"/>
        <v>166</v>
      </c>
      <c r="G46" s="343">
        <f t="shared" si="31"/>
        <v>584</v>
      </c>
      <c r="H46" s="343">
        <f t="shared" si="32"/>
        <v>168</v>
      </c>
      <c r="I46" s="343">
        <f t="shared" si="33"/>
        <v>588</v>
      </c>
      <c r="J46" s="343">
        <f t="shared" si="34"/>
        <v>177</v>
      </c>
      <c r="K46" s="343">
        <f t="shared" si="35"/>
        <v>618</v>
      </c>
      <c r="L46" s="343">
        <f t="shared" si="36"/>
        <v>186</v>
      </c>
      <c r="M46" s="343">
        <f t="shared" si="37"/>
        <v>649</v>
      </c>
      <c r="N46" s="343">
        <f t="shared" si="38"/>
        <v>195</v>
      </c>
      <c r="O46" s="343">
        <f t="shared" si="39"/>
        <v>679</v>
      </c>
      <c r="P46" s="343">
        <f t="shared" si="40"/>
        <v>203</v>
      </c>
      <c r="Q46" s="343">
        <f t="shared" si="41"/>
        <v>711</v>
      </c>
      <c r="R46" s="343">
        <f t="shared" si="42"/>
        <v>212</v>
      </c>
      <c r="S46" s="343">
        <f t="shared" si="43"/>
        <v>741</v>
      </c>
      <c r="T46" s="343">
        <f t="shared" si="44"/>
        <v>223</v>
      </c>
      <c r="U46" s="343">
        <f t="shared" si="45"/>
        <v>780</v>
      </c>
      <c r="V46" s="343">
        <f t="shared" si="46"/>
        <v>234</v>
      </c>
      <c r="W46" s="343">
        <f t="shared" si="47"/>
        <v>818</v>
      </c>
      <c r="X46" s="343">
        <f t="shared" si="48"/>
        <v>245</v>
      </c>
      <c r="Y46" s="343">
        <f t="shared" si="49"/>
        <v>858</v>
      </c>
      <c r="Z46" s="343">
        <f t="shared" si="50"/>
        <v>256</v>
      </c>
      <c r="AA46" s="343">
        <f t="shared" si="51"/>
        <v>897</v>
      </c>
      <c r="AB46" s="343">
        <f t="shared" si="52"/>
        <v>267</v>
      </c>
      <c r="AC46" s="345">
        <f t="shared" si="53"/>
        <v>935</v>
      </c>
    </row>
    <row r="47" spans="1:29" s="346" customFormat="1" ht="11.1" customHeight="1">
      <c r="A47" s="355">
        <v>8</v>
      </c>
      <c r="B47" s="343">
        <f t="shared" si="54"/>
        <v>176</v>
      </c>
      <c r="C47" s="343">
        <f t="shared" si="55"/>
        <v>616</v>
      </c>
      <c r="D47" s="344">
        <f t="shared" si="28"/>
        <v>184</v>
      </c>
      <c r="E47" s="343">
        <f t="shared" si="29"/>
        <v>644</v>
      </c>
      <c r="F47" s="343">
        <f t="shared" si="30"/>
        <v>190</v>
      </c>
      <c r="G47" s="343">
        <f t="shared" si="31"/>
        <v>667</v>
      </c>
      <c r="H47" s="343">
        <f t="shared" si="32"/>
        <v>192</v>
      </c>
      <c r="I47" s="343">
        <f t="shared" si="33"/>
        <v>672</v>
      </c>
      <c r="J47" s="343">
        <f t="shared" si="34"/>
        <v>202</v>
      </c>
      <c r="K47" s="343">
        <f t="shared" si="35"/>
        <v>707</v>
      </c>
      <c r="L47" s="343">
        <f t="shared" si="36"/>
        <v>212</v>
      </c>
      <c r="M47" s="343">
        <f t="shared" si="37"/>
        <v>742</v>
      </c>
      <c r="N47" s="343">
        <f t="shared" si="38"/>
        <v>222</v>
      </c>
      <c r="O47" s="343">
        <f t="shared" si="39"/>
        <v>777</v>
      </c>
      <c r="P47" s="343">
        <f t="shared" si="40"/>
        <v>232</v>
      </c>
      <c r="Q47" s="343">
        <f t="shared" si="41"/>
        <v>812</v>
      </c>
      <c r="R47" s="343">
        <f t="shared" si="42"/>
        <v>242</v>
      </c>
      <c r="S47" s="343">
        <f t="shared" si="43"/>
        <v>847</v>
      </c>
      <c r="T47" s="343">
        <f t="shared" si="44"/>
        <v>254</v>
      </c>
      <c r="U47" s="343">
        <f t="shared" si="45"/>
        <v>891</v>
      </c>
      <c r="V47" s="343">
        <f t="shared" si="46"/>
        <v>267</v>
      </c>
      <c r="W47" s="343">
        <f t="shared" si="47"/>
        <v>936</v>
      </c>
      <c r="X47" s="343">
        <f t="shared" si="48"/>
        <v>280</v>
      </c>
      <c r="Y47" s="343">
        <f t="shared" si="49"/>
        <v>980</v>
      </c>
      <c r="Z47" s="343">
        <f t="shared" si="50"/>
        <v>292</v>
      </c>
      <c r="AA47" s="343">
        <f t="shared" si="51"/>
        <v>1024</v>
      </c>
      <c r="AB47" s="343">
        <f t="shared" si="52"/>
        <v>305</v>
      </c>
      <c r="AC47" s="345">
        <f t="shared" si="53"/>
        <v>1068</v>
      </c>
    </row>
    <row r="48" spans="1:29" s="346" customFormat="1" ht="11.1" customHeight="1">
      <c r="A48" s="355">
        <v>9</v>
      </c>
      <c r="B48" s="343">
        <f t="shared" si="54"/>
        <v>198</v>
      </c>
      <c r="C48" s="343">
        <f t="shared" si="55"/>
        <v>693</v>
      </c>
      <c r="D48" s="344">
        <f t="shared" si="28"/>
        <v>207</v>
      </c>
      <c r="E48" s="343">
        <f t="shared" si="29"/>
        <v>725</v>
      </c>
      <c r="F48" s="343">
        <f t="shared" si="30"/>
        <v>214</v>
      </c>
      <c r="G48" s="343">
        <f t="shared" si="31"/>
        <v>750</v>
      </c>
      <c r="H48" s="343">
        <f t="shared" si="32"/>
        <v>216</v>
      </c>
      <c r="I48" s="343">
        <f t="shared" si="33"/>
        <v>756</v>
      </c>
      <c r="J48" s="343">
        <f t="shared" si="34"/>
        <v>227</v>
      </c>
      <c r="K48" s="343">
        <f t="shared" si="35"/>
        <v>796</v>
      </c>
      <c r="L48" s="343">
        <f t="shared" si="36"/>
        <v>238</v>
      </c>
      <c r="M48" s="343">
        <f t="shared" si="37"/>
        <v>835</v>
      </c>
      <c r="N48" s="343">
        <f t="shared" si="38"/>
        <v>250</v>
      </c>
      <c r="O48" s="343">
        <f t="shared" si="39"/>
        <v>874</v>
      </c>
      <c r="P48" s="343">
        <f t="shared" si="40"/>
        <v>261</v>
      </c>
      <c r="Q48" s="343">
        <f t="shared" si="41"/>
        <v>913</v>
      </c>
      <c r="R48" s="343">
        <f t="shared" si="42"/>
        <v>272</v>
      </c>
      <c r="S48" s="343">
        <f t="shared" si="43"/>
        <v>953</v>
      </c>
      <c r="T48" s="343">
        <f t="shared" si="44"/>
        <v>287</v>
      </c>
      <c r="U48" s="343">
        <f t="shared" si="45"/>
        <v>1003</v>
      </c>
      <c r="V48" s="343">
        <f t="shared" si="46"/>
        <v>301</v>
      </c>
      <c r="W48" s="343">
        <f t="shared" si="47"/>
        <v>1052</v>
      </c>
      <c r="X48" s="343">
        <f t="shared" si="48"/>
        <v>315</v>
      </c>
      <c r="Y48" s="343">
        <f t="shared" si="49"/>
        <v>1102</v>
      </c>
      <c r="Z48" s="343">
        <f t="shared" si="50"/>
        <v>329</v>
      </c>
      <c r="AA48" s="343">
        <f t="shared" si="51"/>
        <v>1152</v>
      </c>
      <c r="AB48" s="343">
        <f t="shared" si="52"/>
        <v>343</v>
      </c>
      <c r="AC48" s="345">
        <f t="shared" si="53"/>
        <v>1202</v>
      </c>
    </row>
    <row r="49" spans="1:29" s="346" customFormat="1" ht="11.1" customHeight="1">
      <c r="A49" s="355">
        <v>10</v>
      </c>
      <c r="B49" s="343">
        <f t="shared" si="54"/>
        <v>220</v>
      </c>
      <c r="C49" s="343">
        <f t="shared" si="55"/>
        <v>770</v>
      </c>
      <c r="D49" s="344">
        <f t="shared" si="28"/>
        <v>230</v>
      </c>
      <c r="E49" s="343">
        <f t="shared" si="29"/>
        <v>805</v>
      </c>
      <c r="F49" s="343">
        <f t="shared" si="30"/>
        <v>238</v>
      </c>
      <c r="G49" s="343">
        <f t="shared" si="31"/>
        <v>834</v>
      </c>
      <c r="H49" s="343">
        <f t="shared" si="32"/>
        <v>240</v>
      </c>
      <c r="I49" s="343">
        <f t="shared" si="33"/>
        <v>840</v>
      </c>
      <c r="J49" s="343">
        <f t="shared" si="34"/>
        <v>252</v>
      </c>
      <c r="K49" s="343">
        <f t="shared" si="35"/>
        <v>884</v>
      </c>
      <c r="L49" s="343">
        <f t="shared" si="36"/>
        <v>265</v>
      </c>
      <c r="M49" s="343">
        <f t="shared" si="37"/>
        <v>927</v>
      </c>
      <c r="N49" s="343">
        <f t="shared" si="38"/>
        <v>277</v>
      </c>
      <c r="O49" s="343">
        <f t="shared" si="39"/>
        <v>972</v>
      </c>
      <c r="P49" s="343">
        <f t="shared" si="40"/>
        <v>290</v>
      </c>
      <c r="Q49" s="343">
        <f t="shared" si="41"/>
        <v>1015</v>
      </c>
      <c r="R49" s="343">
        <f t="shared" si="42"/>
        <v>302</v>
      </c>
      <c r="S49" s="343">
        <f t="shared" si="43"/>
        <v>1059</v>
      </c>
      <c r="T49" s="343">
        <f t="shared" si="44"/>
        <v>318</v>
      </c>
      <c r="U49" s="343">
        <f t="shared" si="45"/>
        <v>1114</v>
      </c>
      <c r="V49" s="343">
        <f t="shared" si="46"/>
        <v>334</v>
      </c>
      <c r="W49" s="343">
        <f t="shared" si="47"/>
        <v>1170</v>
      </c>
      <c r="X49" s="343">
        <f t="shared" si="48"/>
        <v>350</v>
      </c>
      <c r="Y49" s="343">
        <f t="shared" si="49"/>
        <v>1225</v>
      </c>
      <c r="Z49" s="343">
        <f t="shared" si="50"/>
        <v>366</v>
      </c>
      <c r="AA49" s="343">
        <f t="shared" si="51"/>
        <v>1280</v>
      </c>
      <c r="AB49" s="343">
        <f t="shared" si="52"/>
        <v>382</v>
      </c>
      <c r="AC49" s="345">
        <f t="shared" si="53"/>
        <v>1336</v>
      </c>
    </row>
    <row r="50" spans="1:29" s="346" customFormat="1" ht="11.1" customHeight="1">
      <c r="A50" s="355">
        <v>11</v>
      </c>
      <c r="B50" s="343">
        <f t="shared" si="54"/>
        <v>242</v>
      </c>
      <c r="C50" s="343">
        <f t="shared" si="55"/>
        <v>847</v>
      </c>
      <c r="D50" s="344">
        <f t="shared" si="28"/>
        <v>253</v>
      </c>
      <c r="E50" s="343">
        <f t="shared" si="29"/>
        <v>886</v>
      </c>
      <c r="F50" s="343">
        <f t="shared" si="30"/>
        <v>262</v>
      </c>
      <c r="G50" s="343">
        <f t="shared" si="31"/>
        <v>917</v>
      </c>
      <c r="H50" s="343">
        <f t="shared" si="32"/>
        <v>264</v>
      </c>
      <c r="I50" s="343">
        <f t="shared" si="33"/>
        <v>924</v>
      </c>
      <c r="J50" s="343">
        <f t="shared" si="34"/>
        <v>278</v>
      </c>
      <c r="K50" s="343">
        <f t="shared" si="35"/>
        <v>972</v>
      </c>
      <c r="L50" s="343">
        <f t="shared" si="36"/>
        <v>291</v>
      </c>
      <c r="M50" s="343">
        <f t="shared" si="37"/>
        <v>1021</v>
      </c>
      <c r="N50" s="343">
        <f t="shared" si="38"/>
        <v>305</v>
      </c>
      <c r="O50" s="343">
        <f t="shared" si="39"/>
        <v>1068</v>
      </c>
      <c r="P50" s="343">
        <f t="shared" si="40"/>
        <v>319</v>
      </c>
      <c r="Q50" s="343">
        <f t="shared" si="41"/>
        <v>1116</v>
      </c>
      <c r="R50" s="343">
        <f t="shared" si="42"/>
        <v>333</v>
      </c>
      <c r="S50" s="343">
        <f t="shared" si="43"/>
        <v>1164</v>
      </c>
      <c r="T50" s="343">
        <f t="shared" si="44"/>
        <v>350</v>
      </c>
      <c r="U50" s="343">
        <f t="shared" si="45"/>
        <v>1226</v>
      </c>
      <c r="V50" s="343">
        <f t="shared" si="46"/>
        <v>367</v>
      </c>
      <c r="W50" s="343">
        <f t="shared" si="47"/>
        <v>1287</v>
      </c>
      <c r="X50" s="343">
        <f t="shared" si="48"/>
        <v>385</v>
      </c>
      <c r="Y50" s="343">
        <f t="shared" si="49"/>
        <v>1348</v>
      </c>
      <c r="Z50" s="343">
        <f t="shared" si="50"/>
        <v>402</v>
      </c>
      <c r="AA50" s="343">
        <f t="shared" si="51"/>
        <v>1409</v>
      </c>
      <c r="AB50" s="343">
        <f t="shared" si="52"/>
        <v>420</v>
      </c>
      <c r="AC50" s="345">
        <f t="shared" si="53"/>
        <v>1470</v>
      </c>
    </row>
    <row r="51" spans="1:29" s="346" customFormat="1" ht="11.1" customHeight="1">
      <c r="A51" s="355">
        <v>12</v>
      </c>
      <c r="B51" s="343">
        <f t="shared" si="54"/>
        <v>264</v>
      </c>
      <c r="C51" s="343">
        <f t="shared" si="55"/>
        <v>924</v>
      </c>
      <c r="D51" s="344">
        <f t="shared" si="28"/>
        <v>276</v>
      </c>
      <c r="E51" s="343">
        <f t="shared" si="29"/>
        <v>966</v>
      </c>
      <c r="F51" s="343">
        <f t="shared" si="30"/>
        <v>286</v>
      </c>
      <c r="G51" s="343">
        <f t="shared" si="31"/>
        <v>1001</v>
      </c>
      <c r="H51" s="343">
        <f t="shared" si="32"/>
        <v>288</v>
      </c>
      <c r="I51" s="343">
        <f t="shared" si="33"/>
        <v>1008</v>
      </c>
      <c r="J51" s="343">
        <f t="shared" si="34"/>
        <v>303</v>
      </c>
      <c r="K51" s="343">
        <f t="shared" si="35"/>
        <v>1061</v>
      </c>
      <c r="L51" s="343">
        <f t="shared" si="36"/>
        <v>318</v>
      </c>
      <c r="M51" s="343">
        <f t="shared" si="37"/>
        <v>1113</v>
      </c>
      <c r="N51" s="343">
        <f t="shared" si="38"/>
        <v>333</v>
      </c>
      <c r="O51" s="343">
        <f t="shared" si="39"/>
        <v>1165</v>
      </c>
      <c r="P51" s="343">
        <f t="shared" si="40"/>
        <v>348</v>
      </c>
      <c r="Q51" s="343">
        <f t="shared" si="41"/>
        <v>1218</v>
      </c>
      <c r="R51" s="343">
        <f t="shared" si="42"/>
        <v>363</v>
      </c>
      <c r="S51" s="343">
        <f t="shared" si="43"/>
        <v>1271</v>
      </c>
      <c r="T51" s="343">
        <f t="shared" si="44"/>
        <v>382</v>
      </c>
      <c r="U51" s="343">
        <f t="shared" si="45"/>
        <v>1337</v>
      </c>
      <c r="V51" s="343">
        <f t="shared" si="46"/>
        <v>401</v>
      </c>
      <c r="W51" s="343">
        <f t="shared" si="47"/>
        <v>1403</v>
      </c>
      <c r="X51" s="343">
        <f t="shared" si="48"/>
        <v>420</v>
      </c>
      <c r="Y51" s="343">
        <f t="shared" si="49"/>
        <v>1470</v>
      </c>
      <c r="Z51" s="343">
        <f t="shared" si="50"/>
        <v>439</v>
      </c>
      <c r="AA51" s="343">
        <f t="shared" si="51"/>
        <v>1537</v>
      </c>
      <c r="AB51" s="343">
        <f t="shared" si="52"/>
        <v>458</v>
      </c>
      <c r="AC51" s="345">
        <f t="shared" si="53"/>
        <v>1603</v>
      </c>
    </row>
    <row r="52" spans="1:29" s="346" customFormat="1" ht="11.1" customHeight="1">
      <c r="A52" s="355">
        <v>13</v>
      </c>
      <c r="B52" s="343">
        <f t="shared" si="54"/>
        <v>286</v>
      </c>
      <c r="C52" s="343">
        <f t="shared" si="55"/>
        <v>1001</v>
      </c>
      <c r="D52" s="344">
        <f t="shared" si="28"/>
        <v>299</v>
      </c>
      <c r="E52" s="343">
        <f t="shared" si="29"/>
        <v>1047</v>
      </c>
      <c r="F52" s="343">
        <f t="shared" si="30"/>
        <v>310</v>
      </c>
      <c r="G52" s="343">
        <f t="shared" si="31"/>
        <v>1084</v>
      </c>
      <c r="H52" s="343">
        <f t="shared" si="32"/>
        <v>312</v>
      </c>
      <c r="I52" s="343">
        <f t="shared" si="33"/>
        <v>1092</v>
      </c>
      <c r="J52" s="343">
        <f t="shared" si="34"/>
        <v>328</v>
      </c>
      <c r="K52" s="343">
        <f t="shared" si="35"/>
        <v>1149</v>
      </c>
      <c r="L52" s="343">
        <f t="shared" si="36"/>
        <v>345</v>
      </c>
      <c r="M52" s="343">
        <f t="shared" si="37"/>
        <v>1205</v>
      </c>
      <c r="N52" s="343">
        <f t="shared" si="38"/>
        <v>361</v>
      </c>
      <c r="O52" s="343">
        <f t="shared" si="39"/>
        <v>1263</v>
      </c>
      <c r="P52" s="343">
        <f t="shared" si="40"/>
        <v>377</v>
      </c>
      <c r="Q52" s="343">
        <f t="shared" si="41"/>
        <v>1320</v>
      </c>
      <c r="R52" s="343">
        <f t="shared" si="42"/>
        <v>393</v>
      </c>
      <c r="S52" s="343">
        <f t="shared" si="43"/>
        <v>1376</v>
      </c>
      <c r="T52" s="343">
        <f t="shared" si="44"/>
        <v>414</v>
      </c>
      <c r="U52" s="343">
        <f t="shared" si="45"/>
        <v>1449</v>
      </c>
      <c r="V52" s="343">
        <f t="shared" si="46"/>
        <v>435</v>
      </c>
      <c r="W52" s="343">
        <f t="shared" si="47"/>
        <v>1521</v>
      </c>
      <c r="X52" s="343">
        <f t="shared" si="48"/>
        <v>455</v>
      </c>
      <c r="Y52" s="343">
        <f t="shared" si="49"/>
        <v>1592</v>
      </c>
      <c r="Z52" s="343">
        <f t="shared" si="50"/>
        <v>476</v>
      </c>
      <c r="AA52" s="343">
        <f t="shared" si="51"/>
        <v>1664</v>
      </c>
      <c r="AB52" s="343">
        <f t="shared" si="52"/>
        <v>496</v>
      </c>
      <c r="AC52" s="345">
        <f t="shared" si="53"/>
        <v>1737</v>
      </c>
    </row>
    <row r="53" spans="1:29" s="346" customFormat="1" ht="11.1" customHeight="1">
      <c r="A53" s="355">
        <v>14</v>
      </c>
      <c r="B53" s="343">
        <f t="shared" si="54"/>
        <v>308</v>
      </c>
      <c r="C53" s="343">
        <f t="shared" si="55"/>
        <v>1078</v>
      </c>
      <c r="D53" s="344">
        <f t="shared" si="28"/>
        <v>322</v>
      </c>
      <c r="E53" s="343">
        <f t="shared" si="29"/>
        <v>1127</v>
      </c>
      <c r="F53" s="343">
        <f t="shared" si="30"/>
        <v>334</v>
      </c>
      <c r="G53" s="343">
        <f t="shared" si="31"/>
        <v>1167</v>
      </c>
      <c r="H53" s="343">
        <f t="shared" si="32"/>
        <v>336</v>
      </c>
      <c r="I53" s="343">
        <f t="shared" si="33"/>
        <v>1176</v>
      </c>
      <c r="J53" s="343">
        <f t="shared" si="34"/>
        <v>353</v>
      </c>
      <c r="K53" s="343">
        <f t="shared" si="35"/>
        <v>1237</v>
      </c>
      <c r="L53" s="343">
        <f t="shared" si="36"/>
        <v>371</v>
      </c>
      <c r="M53" s="343">
        <f t="shared" si="37"/>
        <v>1299</v>
      </c>
      <c r="N53" s="343">
        <f t="shared" si="38"/>
        <v>388</v>
      </c>
      <c r="O53" s="343">
        <f t="shared" si="39"/>
        <v>1360</v>
      </c>
      <c r="P53" s="343">
        <f t="shared" si="40"/>
        <v>406</v>
      </c>
      <c r="Q53" s="343">
        <f t="shared" si="41"/>
        <v>1421</v>
      </c>
      <c r="R53" s="343">
        <f t="shared" si="42"/>
        <v>424</v>
      </c>
      <c r="S53" s="343">
        <f t="shared" si="43"/>
        <v>1483</v>
      </c>
      <c r="T53" s="343">
        <f t="shared" si="44"/>
        <v>446</v>
      </c>
      <c r="U53" s="343">
        <f t="shared" si="45"/>
        <v>1560</v>
      </c>
      <c r="V53" s="343">
        <f t="shared" si="46"/>
        <v>467</v>
      </c>
      <c r="W53" s="343">
        <f t="shared" si="47"/>
        <v>1637</v>
      </c>
      <c r="X53" s="343">
        <f t="shared" si="48"/>
        <v>490</v>
      </c>
      <c r="Y53" s="343">
        <f t="shared" si="49"/>
        <v>1715</v>
      </c>
      <c r="Z53" s="343">
        <f t="shared" si="50"/>
        <v>512</v>
      </c>
      <c r="AA53" s="343">
        <f t="shared" si="51"/>
        <v>1792</v>
      </c>
      <c r="AB53" s="343">
        <f t="shared" si="52"/>
        <v>535</v>
      </c>
      <c r="AC53" s="345">
        <f t="shared" si="53"/>
        <v>1871</v>
      </c>
    </row>
    <row r="54" spans="1:29" s="346" customFormat="1" ht="11.1" customHeight="1">
      <c r="A54" s="355">
        <v>15</v>
      </c>
      <c r="B54" s="343">
        <f t="shared" si="54"/>
        <v>330</v>
      </c>
      <c r="C54" s="343">
        <f t="shared" si="55"/>
        <v>1155</v>
      </c>
      <c r="D54" s="344">
        <f t="shared" si="28"/>
        <v>345</v>
      </c>
      <c r="E54" s="343">
        <f t="shared" si="29"/>
        <v>1208</v>
      </c>
      <c r="F54" s="343">
        <f t="shared" si="30"/>
        <v>358</v>
      </c>
      <c r="G54" s="343">
        <f t="shared" si="31"/>
        <v>1251</v>
      </c>
      <c r="H54" s="343">
        <f t="shared" si="32"/>
        <v>360</v>
      </c>
      <c r="I54" s="343">
        <f t="shared" si="33"/>
        <v>1260</v>
      </c>
      <c r="J54" s="343">
        <f t="shared" si="34"/>
        <v>378</v>
      </c>
      <c r="K54" s="343">
        <f t="shared" si="35"/>
        <v>1326</v>
      </c>
      <c r="L54" s="343">
        <f t="shared" si="36"/>
        <v>398</v>
      </c>
      <c r="M54" s="343">
        <f t="shared" si="37"/>
        <v>1391</v>
      </c>
      <c r="N54" s="343">
        <f t="shared" si="38"/>
        <v>416</v>
      </c>
      <c r="O54" s="343">
        <f t="shared" si="39"/>
        <v>1457</v>
      </c>
      <c r="P54" s="343">
        <f t="shared" si="40"/>
        <v>435</v>
      </c>
      <c r="Q54" s="343">
        <f t="shared" si="41"/>
        <v>1523</v>
      </c>
      <c r="R54" s="343">
        <f t="shared" si="42"/>
        <v>453</v>
      </c>
      <c r="S54" s="343">
        <f t="shared" si="43"/>
        <v>1588</v>
      </c>
      <c r="T54" s="343">
        <f t="shared" si="44"/>
        <v>477</v>
      </c>
      <c r="U54" s="343">
        <f t="shared" si="45"/>
        <v>1672</v>
      </c>
      <c r="V54" s="343">
        <f t="shared" si="46"/>
        <v>501</v>
      </c>
      <c r="W54" s="343">
        <f t="shared" si="47"/>
        <v>1754</v>
      </c>
      <c r="X54" s="343">
        <f t="shared" si="48"/>
        <v>525</v>
      </c>
      <c r="Y54" s="343">
        <f t="shared" si="49"/>
        <v>1838</v>
      </c>
      <c r="Z54" s="343">
        <f t="shared" si="50"/>
        <v>549</v>
      </c>
      <c r="AA54" s="343">
        <f t="shared" si="51"/>
        <v>1921</v>
      </c>
      <c r="AB54" s="343">
        <f t="shared" si="52"/>
        <v>573</v>
      </c>
      <c r="AC54" s="345">
        <f t="shared" si="53"/>
        <v>2003</v>
      </c>
    </row>
    <row r="55" spans="1:29" s="346" customFormat="1" ht="11.1" customHeight="1">
      <c r="A55" s="355">
        <v>16</v>
      </c>
      <c r="B55" s="343">
        <f t="shared" si="54"/>
        <v>352</v>
      </c>
      <c r="C55" s="343">
        <f t="shared" si="55"/>
        <v>1232</v>
      </c>
      <c r="D55" s="344">
        <f t="shared" si="28"/>
        <v>368</v>
      </c>
      <c r="E55" s="343">
        <f t="shared" si="29"/>
        <v>1288</v>
      </c>
      <c r="F55" s="343">
        <f t="shared" si="30"/>
        <v>381</v>
      </c>
      <c r="G55" s="343">
        <f t="shared" si="31"/>
        <v>1334</v>
      </c>
      <c r="H55" s="343">
        <f t="shared" si="32"/>
        <v>384</v>
      </c>
      <c r="I55" s="343">
        <f t="shared" si="33"/>
        <v>1344</v>
      </c>
      <c r="J55" s="343">
        <f t="shared" si="34"/>
        <v>404</v>
      </c>
      <c r="K55" s="343">
        <f t="shared" si="35"/>
        <v>1414</v>
      </c>
      <c r="L55" s="343">
        <f t="shared" si="36"/>
        <v>424</v>
      </c>
      <c r="M55" s="343">
        <f t="shared" si="37"/>
        <v>1484</v>
      </c>
      <c r="N55" s="343">
        <f t="shared" si="38"/>
        <v>444</v>
      </c>
      <c r="O55" s="343">
        <f t="shared" si="39"/>
        <v>1554</v>
      </c>
      <c r="P55" s="343">
        <f t="shared" si="40"/>
        <v>464</v>
      </c>
      <c r="Q55" s="343">
        <f t="shared" si="41"/>
        <v>1624</v>
      </c>
      <c r="R55" s="343">
        <f t="shared" si="42"/>
        <v>484</v>
      </c>
      <c r="S55" s="343">
        <f t="shared" si="43"/>
        <v>1694</v>
      </c>
      <c r="T55" s="343">
        <f t="shared" si="44"/>
        <v>510</v>
      </c>
      <c r="U55" s="343">
        <f t="shared" si="45"/>
        <v>1783</v>
      </c>
      <c r="V55" s="343">
        <f t="shared" si="46"/>
        <v>535</v>
      </c>
      <c r="W55" s="343">
        <f t="shared" si="47"/>
        <v>1872</v>
      </c>
      <c r="X55" s="343">
        <f t="shared" si="48"/>
        <v>560</v>
      </c>
      <c r="Y55" s="343">
        <f t="shared" si="49"/>
        <v>1960</v>
      </c>
      <c r="Z55" s="343">
        <f t="shared" si="50"/>
        <v>586</v>
      </c>
      <c r="AA55" s="343">
        <f t="shared" si="51"/>
        <v>2049</v>
      </c>
      <c r="AB55" s="343">
        <f t="shared" si="52"/>
        <v>611</v>
      </c>
      <c r="AC55" s="345">
        <f t="shared" si="53"/>
        <v>2137</v>
      </c>
    </row>
    <row r="56" spans="1:29" s="346" customFormat="1" ht="11.1" customHeight="1">
      <c r="A56" s="355">
        <v>17</v>
      </c>
      <c r="B56" s="343">
        <f t="shared" si="54"/>
        <v>374</v>
      </c>
      <c r="C56" s="343">
        <f t="shared" si="55"/>
        <v>1309</v>
      </c>
      <c r="D56" s="344">
        <f t="shared" si="28"/>
        <v>391</v>
      </c>
      <c r="E56" s="343">
        <f t="shared" si="29"/>
        <v>1368</v>
      </c>
      <c r="F56" s="343">
        <f t="shared" si="30"/>
        <v>405</v>
      </c>
      <c r="G56" s="343">
        <f t="shared" si="31"/>
        <v>1417</v>
      </c>
      <c r="H56" s="343">
        <f t="shared" si="32"/>
        <v>408</v>
      </c>
      <c r="I56" s="343">
        <f t="shared" si="33"/>
        <v>1428</v>
      </c>
      <c r="J56" s="343">
        <f t="shared" si="34"/>
        <v>429</v>
      </c>
      <c r="K56" s="343">
        <f t="shared" si="35"/>
        <v>1502</v>
      </c>
      <c r="L56" s="343">
        <f t="shared" si="36"/>
        <v>450</v>
      </c>
      <c r="M56" s="343">
        <f t="shared" si="37"/>
        <v>1577</v>
      </c>
      <c r="N56" s="343">
        <f t="shared" si="38"/>
        <v>472</v>
      </c>
      <c r="O56" s="343">
        <f t="shared" si="39"/>
        <v>1651</v>
      </c>
      <c r="P56" s="343">
        <f t="shared" si="40"/>
        <v>493</v>
      </c>
      <c r="Q56" s="343">
        <f t="shared" si="41"/>
        <v>1725</v>
      </c>
      <c r="R56" s="343">
        <f t="shared" si="42"/>
        <v>514</v>
      </c>
      <c r="S56" s="343">
        <f t="shared" si="43"/>
        <v>1800</v>
      </c>
      <c r="T56" s="343">
        <f t="shared" si="44"/>
        <v>541</v>
      </c>
      <c r="U56" s="343">
        <f t="shared" si="45"/>
        <v>1895</v>
      </c>
      <c r="V56" s="343">
        <f t="shared" si="46"/>
        <v>568</v>
      </c>
      <c r="W56" s="343">
        <f t="shared" si="47"/>
        <v>1988</v>
      </c>
      <c r="X56" s="343">
        <f t="shared" si="48"/>
        <v>595</v>
      </c>
      <c r="Y56" s="343">
        <f t="shared" si="49"/>
        <v>2083</v>
      </c>
      <c r="Z56" s="343">
        <f t="shared" si="50"/>
        <v>622</v>
      </c>
      <c r="AA56" s="343">
        <f t="shared" si="51"/>
        <v>2177</v>
      </c>
      <c r="AB56" s="343">
        <f t="shared" si="52"/>
        <v>649</v>
      </c>
      <c r="AC56" s="345">
        <f t="shared" si="53"/>
        <v>2271</v>
      </c>
    </row>
    <row r="57" spans="1:29" s="346" customFormat="1" ht="11.1" customHeight="1">
      <c r="A57" s="355">
        <v>18</v>
      </c>
      <c r="B57" s="343">
        <f t="shared" si="54"/>
        <v>396</v>
      </c>
      <c r="C57" s="343">
        <f t="shared" si="55"/>
        <v>1386</v>
      </c>
      <c r="D57" s="344">
        <f t="shared" si="28"/>
        <v>414</v>
      </c>
      <c r="E57" s="343">
        <f t="shared" si="29"/>
        <v>1449</v>
      </c>
      <c r="F57" s="343">
        <f t="shared" si="30"/>
        <v>429</v>
      </c>
      <c r="G57" s="343">
        <f t="shared" si="31"/>
        <v>1501</v>
      </c>
      <c r="H57" s="343">
        <f t="shared" si="32"/>
        <v>432</v>
      </c>
      <c r="I57" s="343">
        <f t="shared" si="33"/>
        <v>1512</v>
      </c>
      <c r="J57" s="343">
        <f t="shared" si="34"/>
        <v>454</v>
      </c>
      <c r="K57" s="343">
        <f t="shared" si="35"/>
        <v>1590</v>
      </c>
      <c r="L57" s="343">
        <f t="shared" si="36"/>
        <v>477</v>
      </c>
      <c r="M57" s="343">
        <f t="shared" si="37"/>
        <v>1670</v>
      </c>
      <c r="N57" s="343">
        <f t="shared" si="38"/>
        <v>500</v>
      </c>
      <c r="O57" s="343">
        <f t="shared" si="39"/>
        <v>1748</v>
      </c>
      <c r="P57" s="343">
        <f t="shared" si="40"/>
        <v>522</v>
      </c>
      <c r="Q57" s="343">
        <f t="shared" si="41"/>
        <v>1827</v>
      </c>
      <c r="R57" s="343">
        <f t="shared" si="42"/>
        <v>545</v>
      </c>
      <c r="S57" s="343">
        <f t="shared" si="43"/>
        <v>1905</v>
      </c>
      <c r="T57" s="343">
        <f t="shared" si="44"/>
        <v>573</v>
      </c>
      <c r="U57" s="343">
        <f t="shared" si="45"/>
        <v>2005</v>
      </c>
      <c r="V57" s="343">
        <f t="shared" si="46"/>
        <v>601</v>
      </c>
      <c r="W57" s="343">
        <f t="shared" si="47"/>
        <v>2105</v>
      </c>
      <c r="X57" s="343">
        <f t="shared" si="48"/>
        <v>630</v>
      </c>
      <c r="Y57" s="343">
        <f t="shared" si="49"/>
        <v>2205</v>
      </c>
      <c r="Z57" s="343">
        <f t="shared" si="50"/>
        <v>659</v>
      </c>
      <c r="AA57" s="343">
        <f t="shared" si="51"/>
        <v>2304</v>
      </c>
      <c r="AB57" s="343">
        <f t="shared" si="52"/>
        <v>687</v>
      </c>
      <c r="AC57" s="345">
        <f t="shared" si="53"/>
        <v>2404</v>
      </c>
    </row>
    <row r="58" spans="1:29" s="346" customFormat="1" ht="11.1" customHeight="1">
      <c r="A58" s="355">
        <v>19</v>
      </c>
      <c r="B58" s="343">
        <f t="shared" si="54"/>
        <v>418</v>
      </c>
      <c r="C58" s="343">
        <f t="shared" si="55"/>
        <v>1463</v>
      </c>
      <c r="D58" s="344">
        <f t="shared" si="28"/>
        <v>437</v>
      </c>
      <c r="E58" s="343">
        <f t="shared" si="29"/>
        <v>1529</v>
      </c>
      <c r="F58" s="343">
        <f t="shared" si="30"/>
        <v>452</v>
      </c>
      <c r="G58" s="343">
        <f t="shared" si="31"/>
        <v>1585</v>
      </c>
      <c r="H58" s="343">
        <f t="shared" si="32"/>
        <v>456</v>
      </c>
      <c r="I58" s="343">
        <f t="shared" si="33"/>
        <v>1596</v>
      </c>
      <c r="J58" s="343">
        <f t="shared" si="34"/>
        <v>479</v>
      </c>
      <c r="K58" s="343">
        <f t="shared" si="35"/>
        <v>1679</v>
      </c>
      <c r="L58" s="343">
        <f t="shared" si="36"/>
        <v>503</v>
      </c>
      <c r="M58" s="343">
        <f t="shared" si="37"/>
        <v>1762</v>
      </c>
      <c r="N58" s="343">
        <f t="shared" si="38"/>
        <v>527</v>
      </c>
      <c r="O58" s="343">
        <f t="shared" si="39"/>
        <v>1846</v>
      </c>
      <c r="P58" s="343">
        <f t="shared" si="40"/>
        <v>551</v>
      </c>
      <c r="Q58" s="343">
        <f t="shared" si="41"/>
        <v>1928</v>
      </c>
      <c r="R58" s="343">
        <f t="shared" si="42"/>
        <v>575</v>
      </c>
      <c r="S58" s="343">
        <f t="shared" si="43"/>
        <v>2012</v>
      </c>
      <c r="T58" s="343">
        <f t="shared" si="44"/>
        <v>604</v>
      </c>
      <c r="U58" s="343">
        <f t="shared" si="45"/>
        <v>2117</v>
      </c>
      <c r="V58" s="343">
        <f t="shared" si="46"/>
        <v>635</v>
      </c>
      <c r="W58" s="343">
        <f t="shared" si="47"/>
        <v>2222</v>
      </c>
      <c r="X58" s="343">
        <f t="shared" si="48"/>
        <v>665</v>
      </c>
      <c r="Y58" s="343">
        <f t="shared" si="49"/>
        <v>2327</v>
      </c>
      <c r="Z58" s="343">
        <f t="shared" si="50"/>
        <v>695</v>
      </c>
      <c r="AA58" s="343">
        <f t="shared" si="51"/>
        <v>2433</v>
      </c>
      <c r="AB58" s="343">
        <f t="shared" si="52"/>
        <v>725</v>
      </c>
      <c r="AC58" s="345">
        <f t="shared" si="53"/>
        <v>2538</v>
      </c>
    </row>
    <row r="59" spans="1:29" s="346" customFormat="1" ht="11.1" customHeight="1">
      <c r="A59" s="355">
        <v>20</v>
      </c>
      <c r="B59" s="343">
        <f t="shared" si="54"/>
        <v>440</v>
      </c>
      <c r="C59" s="343">
        <f t="shared" si="55"/>
        <v>1540</v>
      </c>
      <c r="D59" s="344">
        <f t="shared" si="28"/>
        <v>460</v>
      </c>
      <c r="E59" s="343">
        <f t="shared" si="29"/>
        <v>1610</v>
      </c>
      <c r="F59" s="343">
        <f t="shared" si="30"/>
        <v>476</v>
      </c>
      <c r="G59" s="343">
        <f t="shared" si="31"/>
        <v>1667</v>
      </c>
      <c r="H59" s="343">
        <f t="shared" si="32"/>
        <v>480</v>
      </c>
      <c r="I59" s="343">
        <f t="shared" si="33"/>
        <v>1680</v>
      </c>
      <c r="J59" s="343">
        <f t="shared" si="34"/>
        <v>505</v>
      </c>
      <c r="K59" s="343">
        <f t="shared" si="35"/>
        <v>1767</v>
      </c>
      <c r="L59" s="343">
        <f t="shared" si="36"/>
        <v>530</v>
      </c>
      <c r="M59" s="343">
        <f t="shared" si="37"/>
        <v>1855</v>
      </c>
      <c r="N59" s="343">
        <f t="shared" si="38"/>
        <v>555</v>
      </c>
      <c r="O59" s="343">
        <f t="shared" si="39"/>
        <v>1942</v>
      </c>
      <c r="P59" s="343">
        <f t="shared" si="40"/>
        <v>580</v>
      </c>
      <c r="Q59" s="343">
        <f t="shared" si="41"/>
        <v>2030</v>
      </c>
      <c r="R59" s="343">
        <f t="shared" si="42"/>
        <v>605</v>
      </c>
      <c r="S59" s="343">
        <f t="shared" si="43"/>
        <v>2117</v>
      </c>
      <c r="T59" s="343">
        <f t="shared" si="44"/>
        <v>637</v>
      </c>
      <c r="U59" s="343">
        <f t="shared" si="45"/>
        <v>2228</v>
      </c>
      <c r="V59" s="343">
        <f t="shared" si="46"/>
        <v>668</v>
      </c>
      <c r="W59" s="343">
        <f t="shared" si="47"/>
        <v>2339</v>
      </c>
      <c r="X59" s="343">
        <f t="shared" si="48"/>
        <v>700</v>
      </c>
      <c r="Y59" s="343">
        <f t="shared" si="49"/>
        <v>2450</v>
      </c>
      <c r="Z59" s="343">
        <f t="shared" si="50"/>
        <v>732</v>
      </c>
      <c r="AA59" s="343">
        <f t="shared" si="51"/>
        <v>2561</v>
      </c>
      <c r="AB59" s="343">
        <f t="shared" si="52"/>
        <v>763</v>
      </c>
      <c r="AC59" s="345">
        <f t="shared" si="53"/>
        <v>2672</v>
      </c>
    </row>
    <row r="60" spans="1:29" s="346" customFormat="1" ht="11.1" customHeight="1">
      <c r="A60" s="355">
        <v>21</v>
      </c>
      <c r="B60" s="343">
        <f t="shared" si="54"/>
        <v>462</v>
      </c>
      <c r="C60" s="343">
        <f t="shared" si="55"/>
        <v>1617</v>
      </c>
      <c r="D60" s="344">
        <f t="shared" si="28"/>
        <v>483</v>
      </c>
      <c r="E60" s="343">
        <f t="shared" si="29"/>
        <v>1690</v>
      </c>
      <c r="F60" s="343">
        <f t="shared" si="30"/>
        <v>500</v>
      </c>
      <c r="G60" s="343">
        <f t="shared" si="31"/>
        <v>1751</v>
      </c>
      <c r="H60" s="343">
        <f t="shared" si="32"/>
        <v>504</v>
      </c>
      <c r="I60" s="343">
        <f t="shared" si="33"/>
        <v>1764</v>
      </c>
      <c r="J60" s="343">
        <f t="shared" si="34"/>
        <v>530</v>
      </c>
      <c r="K60" s="343">
        <f t="shared" si="35"/>
        <v>1855</v>
      </c>
      <c r="L60" s="343">
        <f t="shared" si="36"/>
        <v>557</v>
      </c>
      <c r="M60" s="343">
        <f t="shared" si="37"/>
        <v>1948</v>
      </c>
      <c r="N60" s="343">
        <f t="shared" si="38"/>
        <v>583</v>
      </c>
      <c r="O60" s="343">
        <f t="shared" si="39"/>
        <v>2039</v>
      </c>
      <c r="P60" s="343">
        <f t="shared" si="40"/>
        <v>609</v>
      </c>
      <c r="Q60" s="343">
        <f t="shared" si="41"/>
        <v>2132</v>
      </c>
      <c r="R60" s="343">
        <f t="shared" si="42"/>
        <v>635</v>
      </c>
      <c r="S60" s="343">
        <f t="shared" si="43"/>
        <v>2224</v>
      </c>
      <c r="T60" s="343">
        <f t="shared" si="44"/>
        <v>668</v>
      </c>
      <c r="U60" s="343">
        <f t="shared" si="45"/>
        <v>2340</v>
      </c>
      <c r="V60" s="343">
        <f t="shared" si="46"/>
        <v>702</v>
      </c>
      <c r="W60" s="343">
        <f t="shared" si="47"/>
        <v>2456</v>
      </c>
      <c r="X60" s="343">
        <f t="shared" si="48"/>
        <v>735</v>
      </c>
      <c r="Y60" s="343">
        <f t="shared" si="49"/>
        <v>2573</v>
      </c>
      <c r="Z60" s="343">
        <f t="shared" si="50"/>
        <v>768</v>
      </c>
      <c r="AA60" s="343">
        <f t="shared" si="51"/>
        <v>2689</v>
      </c>
      <c r="AB60" s="343">
        <f t="shared" si="52"/>
        <v>801</v>
      </c>
      <c r="AC60" s="345">
        <f t="shared" si="53"/>
        <v>2805</v>
      </c>
    </row>
    <row r="61" spans="1:29" s="346" customFormat="1" ht="11.1" customHeight="1">
      <c r="A61" s="355">
        <v>22</v>
      </c>
      <c r="B61" s="343">
        <f t="shared" si="54"/>
        <v>484</v>
      </c>
      <c r="C61" s="343">
        <f t="shared" si="55"/>
        <v>1694</v>
      </c>
      <c r="D61" s="344">
        <f t="shared" si="28"/>
        <v>506</v>
      </c>
      <c r="E61" s="343">
        <f t="shared" si="29"/>
        <v>1771</v>
      </c>
      <c r="F61" s="343">
        <f t="shared" si="30"/>
        <v>524</v>
      </c>
      <c r="G61" s="343">
        <f t="shared" si="31"/>
        <v>1835</v>
      </c>
      <c r="H61" s="343">
        <f t="shared" si="32"/>
        <v>528</v>
      </c>
      <c r="I61" s="343">
        <f t="shared" si="33"/>
        <v>1848</v>
      </c>
      <c r="J61" s="343">
        <f t="shared" si="34"/>
        <v>555</v>
      </c>
      <c r="K61" s="343">
        <f t="shared" si="35"/>
        <v>1945</v>
      </c>
      <c r="L61" s="343">
        <f t="shared" si="36"/>
        <v>583</v>
      </c>
      <c r="M61" s="343">
        <f t="shared" si="37"/>
        <v>2040</v>
      </c>
      <c r="N61" s="343">
        <f t="shared" si="38"/>
        <v>611</v>
      </c>
      <c r="O61" s="343">
        <f t="shared" si="39"/>
        <v>2137</v>
      </c>
      <c r="P61" s="343">
        <f t="shared" si="40"/>
        <v>638</v>
      </c>
      <c r="Q61" s="343">
        <f t="shared" si="41"/>
        <v>2233</v>
      </c>
      <c r="R61" s="343">
        <f t="shared" si="42"/>
        <v>665</v>
      </c>
      <c r="S61" s="343">
        <f t="shared" si="43"/>
        <v>2329</v>
      </c>
      <c r="T61" s="343">
        <f t="shared" si="44"/>
        <v>700</v>
      </c>
      <c r="U61" s="343">
        <f t="shared" si="45"/>
        <v>2451</v>
      </c>
      <c r="V61" s="343">
        <f t="shared" si="46"/>
        <v>735</v>
      </c>
      <c r="W61" s="343">
        <f t="shared" si="47"/>
        <v>2573</v>
      </c>
      <c r="X61" s="343">
        <f t="shared" si="48"/>
        <v>770</v>
      </c>
      <c r="Y61" s="343">
        <f t="shared" si="49"/>
        <v>2695</v>
      </c>
      <c r="Z61" s="343">
        <f t="shared" si="50"/>
        <v>804</v>
      </c>
      <c r="AA61" s="343">
        <f t="shared" si="51"/>
        <v>2817</v>
      </c>
      <c r="AB61" s="343">
        <f t="shared" si="52"/>
        <v>839</v>
      </c>
      <c r="AC61" s="345">
        <f t="shared" si="53"/>
        <v>2939</v>
      </c>
    </row>
    <row r="62" spans="1:29" s="346" customFormat="1" ht="11.1" customHeight="1">
      <c r="A62" s="355">
        <v>23</v>
      </c>
      <c r="B62" s="343">
        <f t="shared" si="54"/>
        <v>506</v>
      </c>
      <c r="C62" s="343">
        <f t="shared" si="55"/>
        <v>1771</v>
      </c>
      <c r="D62" s="344">
        <f t="shared" si="28"/>
        <v>529</v>
      </c>
      <c r="E62" s="343">
        <f t="shared" si="29"/>
        <v>1851</v>
      </c>
      <c r="F62" s="343">
        <f t="shared" si="30"/>
        <v>548</v>
      </c>
      <c r="G62" s="343">
        <f t="shared" si="31"/>
        <v>1917</v>
      </c>
      <c r="H62" s="343">
        <f t="shared" si="32"/>
        <v>552</v>
      </c>
      <c r="I62" s="343">
        <f t="shared" si="33"/>
        <v>1932</v>
      </c>
      <c r="J62" s="343">
        <f t="shared" si="34"/>
        <v>580</v>
      </c>
      <c r="K62" s="343">
        <f t="shared" si="35"/>
        <v>2033</v>
      </c>
      <c r="L62" s="343">
        <f t="shared" si="36"/>
        <v>610</v>
      </c>
      <c r="M62" s="343">
        <f t="shared" si="37"/>
        <v>2134</v>
      </c>
      <c r="N62" s="343">
        <f t="shared" si="38"/>
        <v>638</v>
      </c>
      <c r="O62" s="343">
        <f t="shared" si="39"/>
        <v>2234</v>
      </c>
      <c r="P62" s="343">
        <f t="shared" si="40"/>
        <v>667</v>
      </c>
      <c r="Q62" s="343">
        <f t="shared" si="41"/>
        <v>2335</v>
      </c>
      <c r="R62" s="343">
        <f t="shared" si="42"/>
        <v>696</v>
      </c>
      <c r="S62" s="343">
        <f t="shared" si="43"/>
        <v>2435</v>
      </c>
      <c r="T62" s="343">
        <f t="shared" si="44"/>
        <v>733</v>
      </c>
      <c r="U62" s="343">
        <f t="shared" si="45"/>
        <v>2563</v>
      </c>
      <c r="V62" s="343">
        <f t="shared" si="46"/>
        <v>768</v>
      </c>
      <c r="W62" s="343">
        <f t="shared" si="47"/>
        <v>2690</v>
      </c>
      <c r="X62" s="343">
        <f t="shared" si="48"/>
        <v>805</v>
      </c>
      <c r="Y62" s="343">
        <f t="shared" si="49"/>
        <v>2817</v>
      </c>
      <c r="Z62" s="343">
        <f t="shared" si="50"/>
        <v>841</v>
      </c>
      <c r="AA62" s="343">
        <f t="shared" si="51"/>
        <v>2945</v>
      </c>
      <c r="AB62" s="343">
        <f t="shared" si="52"/>
        <v>878</v>
      </c>
      <c r="AC62" s="345">
        <f t="shared" si="53"/>
        <v>3073</v>
      </c>
    </row>
    <row r="63" spans="1:29" s="346" customFormat="1" ht="11.1" customHeight="1">
      <c r="A63" s="355">
        <v>24</v>
      </c>
      <c r="B63" s="343">
        <f t="shared" si="54"/>
        <v>528</v>
      </c>
      <c r="C63" s="343">
        <f t="shared" si="55"/>
        <v>1848</v>
      </c>
      <c r="D63" s="344">
        <f t="shared" si="28"/>
        <v>552</v>
      </c>
      <c r="E63" s="343">
        <f t="shared" si="29"/>
        <v>1932</v>
      </c>
      <c r="F63" s="343">
        <f t="shared" si="30"/>
        <v>572</v>
      </c>
      <c r="G63" s="343">
        <f t="shared" si="31"/>
        <v>2001</v>
      </c>
      <c r="H63" s="343">
        <f t="shared" si="32"/>
        <v>576</v>
      </c>
      <c r="I63" s="343">
        <f t="shared" si="33"/>
        <v>2016</v>
      </c>
      <c r="J63" s="343">
        <f t="shared" si="34"/>
        <v>606</v>
      </c>
      <c r="K63" s="343">
        <f t="shared" si="35"/>
        <v>2121</v>
      </c>
      <c r="L63" s="343">
        <f t="shared" si="36"/>
        <v>636</v>
      </c>
      <c r="M63" s="343">
        <f t="shared" si="37"/>
        <v>2226</v>
      </c>
      <c r="N63" s="343">
        <f t="shared" si="38"/>
        <v>666</v>
      </c>
      <c r="O63" s="343">
        <f t="shared" si="39"/>
        <v>2331</v>
      </c>
      <c r="P63" s="343">
        <f t="shared" si="40"/>
        <v>696</v>
      </c>
      <c r="Q63" s="343">
        <f t="shared" si="41"/>
        <v>2436</v>
      </c>
      <c r="R63" s="343">
        <f t="shared" si="42"/>
        <v>726</v>
      </c>
      <c r="S63" s="343">
        <f t="shared" si="43"/>
        <v>2541</v>
      </c>
      <c r="T63" s="343">
        <f t="shared" si="44"/>
        <v>764</v>
      </c>
      <c r="U63" s="343">
        <f t="shared" si="45"/>
        <v>2674</v>
      </c>
      <c r="V63" s="343">
        <f t="shared" si="46"/>
        <v>802</v>
      </c>
      <c r="W63" s="343">
        <f t="shared" si="47"/>
        <v>2807</v>
      </c>
      <c r="X63" s="343">
        <f t="shared" si="48"/>
        <v>840</v>
      </c>
      <c r="Y63" s="343">
        <f t="shared" si="49"/>
        <v>2940</v>
      </c>
      <c r="Z63" s="343">
        <f t="shared" si="50"/>
        <v>878</v>
      </c>
      <c r="AA63" s="343">
        <f t="shared" si="51"/>
        <v>3073</v>
      </c>
      <c r="AB63" s="343">
        <f t="shared" si="52"/>
        <v>916</v>
      </c>
      <c r="AC63" s="345">
        <f t="shared" si="53"/>
        <v>3206</v>
      </c>
    </row>
    <row r="64" spans="1:29" s="346" customFormat="1" ht="11.1" customHeight="1">
      <c r="A64" s="355">
        <v>25</v>
      </c>
      <c r="B64" s="343">
        <f t="shared" si="54"/>
        <v>550</v>
      </c>
      <c r="C64" s="343">
        <f t="shared" si="55"/>
        <v>1925</v>
      </c>
      <c r="D64" s="344">
        <f t="shared" si="28"/>
        <v>575</v>
      </c>
      <c r="E64" s="343">
        <f t="shared" si="29"/>
        <v>2013</v>
      </c>
      <c r="F64" s="343">
        <f t="shared" si="30"/>
        <v>596</v>
      </c>
      <c r="G64" s="343">
        <f t="shared" si="31"/>
        <v>2085</v>
      </c>
      <c r="H64" s="343">
        <f t="shared" si="32"/>
        <v>600</v>
      </c>
      <c r="I64" s="343">
        <f t="shared" si="33"/>
        <v>2100</v>
      </c>
      <c r="J64" s="343">
        <f t="shared" si="34"/>
        <v>632</v>
      </c>
      <c r="K64" s="343">
        <f t="shared" si="35"/>
        <v>2210</v>
      </c>
      <c r="L64" s="343">
        <f t="shared" si="36"/>
        <v>663</v>
      </c>
      <c r="M64" s="343">
        <f t="shared" si="37"/>
        <v>2319</v>
      </c>
      <c r="N64" s="343">
        <f t="shared" si="38"/>
        <v>694</v>
      </c>
      <c r="O64" s="343">
        <f t="shared" si="39"/>
        <v>2428</v>
      </c>
      <c r="P64" s="343">
        <f t="shared" si="40"/>
        <v>725</v>
      </c>
      <c r="Q64" s="343">
        <f t="shared" si="41"/>
        <v>2538</v>
      </c>
      <c r="R64" s="343">
        <f t="shared" si="42"/>
        <v>757</v>
      </c>
      <c r="S64" s="343">
        <f t="shared" si="43"/>
        <v>2647</v>
      </c>
      <c r="T64" s="343">
        <f t="shared" si="44"/>
        <v>796</v>
      </c>
      <c r="U64" s="343">
        <f t="shared" si="45"/>
        <v>2786</v>
      </c>
      <c r="V64" s="343">
        <f t="shared" si="46"/>
        <v>836</v>
      </c>
      <c r="W64" s="343">
        <f t="shared" si="47"/>
        <v>2924</v>
      </c>
      <c r="X64" s="343">
        <f t="shared" si="48"/>
        <v>875</v>
      </c>
      <c r="Y64" s="343">
        <f t="shared" si="49"/>
        <v>3063</v>
      </c>
      <c r="Z64" s="343">
        <f t="shared" si="50"/>
        <v>914</v>
      </c>
      <c r="AA64" s="343">
        <f t="shared" si="51"/>
        <v>3201</v>
      </c>
      <c r="AB64" s="343">
        <f t="shared" si="52"/>
        <v>954</v>
      </c>
      <c r="AC64" s="345">
        <f t="shared" si="53"/>
        <v>3339</v>
      </c>
    </row>
    <row r="65" spans="1:29" s="346" customFormat="1" ht="11.1" customHeight="1">
      <c r="A65" s="355">
        <v>26</v>
      </c>
      <c r="B65" s="343">
        <f t="shared" si="54"/>
        <v>572</v>
      </c>
      <c r="C65" s="343">
        <f t="shared" si="55"/>
        <v>2002</v>
      </c>
      <c r="D65" s="344">
        <f t="shared" si="28"/>
        <v>598</v>
      </c>
      <c r="E65" s="343">
        <f t="shared" si="29"/>
        <v>2093</v>
      </c>
      <c r="F65" s="343">
        <f t="shared" si="30"/>
        <v>620</v>
      </c>
      <c r="G65" s="343">
        <f t="shared" si="31"/>
        <v>2168</v>
      </c>
      <c r="H65" s="343">
        <f t="shared" si="32"/>
        <v>624</v>
      </c>
      <c r="I65" s="343">
        <f t="shared" si="33"/>
        <v>2184</v>
      </c>
      <c r="J65" s="343">
        <f t="shared" si="34"/>
        <v>657</v>
      </c>
      <c r="K65" s="343">
        <f t="shared" si="35"/>
        <v>2298</v>
      </c>
      <c r="L65" s="343">
        <f t="shared" si="36"/>
        <v>689</v>
      </c>
      <c r="M65" s="343">
        <f t="shared" si="37"/>
        <v>2412</v>
      </c>
      <c r="N65" s="343">
        <f t="shared" si="38"/>
        <v>722</v>
      </c>
      <c r="O65" s="343">
        <f t="shared" si="39"/>
        <v>2525</v>
      </c>
      <c r="P65" s="343">
        <f t="shared" si="40"/>
        <v>754</v>
      </c>
      <c r="Q65" s="343">
        <f t="shared" si="41"/>
        <v>2639</v>
      </c>
      <c r="R65" s="343">
        <f t="shared" si="42"/>
        <v>787</v>
      </c>
      <c r="S65" s="343">
        <f t="shared" si="43"/>
        <v>2753</v>
      </c>
      <c r="T65" s="343">
        <f t="shared" si="44"/>
        <v>827</v>
      </c>
      <c r="U65" s="343">
        <f t="shared" si="45"/>
        <v>2897</v>
      </c>
      <c r="V65" s="343">
        <f t="shared" si="46"/>
        <v>869</v>
      </c>
      <c r="W65" s="343">
        <f t="shared" si="47"/>
        <v>3041</v>
      </c>
      <c r="X65" s="343">
        <f t="shared" si="48"/>
        <v>910</v>
      </c>
      <c r="Y65" s="343">
        <f t="shared" si="49"/>
        <v>3185</v>
      </c>
      <c r="Z65" s="343">
        <f t="shared" si="50"/>
        <v>951</v>
      </c>
      <c r="AA65" s="343">
        <f t="shared" si="51"/>
        <v>3329</v>
      </c>
      <c r="AB65" s="343">
        <f t="shared" si="52"/>
        <v>992</v>
      </c>
      <c r="AC65" s="345">
        <f t="shared" si="53"/>
        <v>3473</v>
      </c>
    </row>
    <row r="66" spans="1:29" s="346" customFormat="1" ht="11.1" customHeight="1">
      <c r="A66" s="355">
        <v>27</v>
      </c>
      <c r="B66" s="343">
        <f t="shared" si="54"/>
        <v>594</v>
      </c>
      <c r="C66" s="343">
        <f t="shared" si="55"/>
        <v>2079</v>
      </c>
      <c r="D66" s="344">
        <f t="shared" si="28"/>
        <v>621</v>
      </c>
      <c r="E66" s="343">
        <f t="shared" si="29"/>
        <v>2174</v>
      </c>
      <c r="F66" s="343">
        <f t="shared" si="30"/>
        <v>643</v>
      </c>
      <c r="G66" s="343">
        <f t="shared" si="31"/>
        <v>2251</v>
      </c>
      <c r="H66" s="343">
        <f t="shared" si="32"/>
        <v>648</v>
      </c>
      <c r="I66" s="343">
        <f t="shared" si="33"/>
        <v>2268</v>
      </c>
      <c r="J66" s="343">
        <f t="shared" si="34"/>
        <v>682</v>
      </c>
      <c r="K66" s="343">
        <f t="shared" si="35"/>
        <v>2386</v>
      </c>
      <c r="L66" s="343">
        <f t="shared" si="36"/>
        <v>715</v>
      </c>
      <c r="M66" s="343">
        <f t="shared" si="37"/>
        <v>2504</v>
      </c>
      <c r="N66" s="343">
        <f t="shared" si="38"/>
        <v>749</v>
      </c>
      <c r="O66" s="343">
        <f t="shared" si="39"/>
        <v>2623</v>
      </c>
      <c r="P66" s="343">
        <f t="shared" si="40"/>
        <v>783</v>
      </c>
      <c r="Q66" s="343">
        <f t="shared" si="41"/>
        <v>2740</v>
      </c>
      <c r="R66" s="343">
        <f t="shared" si="42"/>
        <v>816</v>
      </c>
      <c r="S66" s="343">
        <f t="shared" si="43"/>
        <v>2859</v>
      </c>
      <c r="T66" s="343">
        <f t="shared" si="44"/>
        <v>860</v>
      </c>
      <c r="U66" s="343">
        <f t="shared" si="45"/>
        <v>3009</v>
      </c>
      <c r="V66" s="343">
        <f t="shared" si="46"/>
        <v>902</v>
      </c>
      <c r="W66" s="343">
        <f t="shared" si="47"/>
        <v>3158</v>
      </c>
      <c r="X66" s="343">
        <f t="shared" si="48"/>
        <v>945</v>
      </c>
      <c r="Y66" s="343">
        <f t="shared" si="49"/>
        <v>3308</v>
      </c>
      <c r="Z66" s="343">
        <f t="shared" si="50"/>
        <v>988</v>
      </c>
      <c r="AA66" s="343">
        <f t="shared" si="51"/>
        <v>3458</v>
      </c>
      <c r="AB66" s="343">
        <f t="shared" si="52"/>
        <v>1030</v>
      </c>
      <c r="AC66" s="345">
        <f t="shared" si="53"/>
        <v>3607</v>
      </c>
    </row>
    <row r="67" spans="1:29" s="346" customFormat="1" ht="11.1" customHeight="1">
      <c r="A67" s="355">
        <v>28</v>
      </c>
      <c r="B67" s="343">
        <f t="shared" si="54"/>
        <v>616</v>
      </c>
      <c r="C67" s="343">
        <f t="shared" si="55"/>
        <v>2156</v>
      </c>
      <c r="D67" s="344">
        <f t="shared" si="28"/>
        <v>644</v>
      </c>
      <c r="E67" s="343">
        <f t="shared" si="29"/>
        <v>2254</v>
      </c>
      <c r="F67" s="343">
        <f t="shared" si="30"/>
        <v>667</v>
      </c>
      <c r="G67" s="343">
        <f t="shared" si="31"/>
        <v>2335</v>
      </c>
      <c r="H67" s="343">
        <f t="shared" si="32"/>
        <v>672</v>
      </c>
      <c r="I67" s="343">
        <f t="shared" si="33"/>
        <v>2352</v>
      </c>
      <c r="J67" s="343">
        <f t="shared" si="34"/>
        <v>707</v>
      </c>
      <c r="K67" s="343">
        <f t="shared" si="35"/>
        <v>2475</v>
      </c>
      <c r="L67" s="343">
        <f t="shared" si="36"/>
        <v>742</v>
      </c>
      <c r="M67" s="343">
        <f t="shared" si="37"/>
        <v>2597</v>
      </c>
      <c r="N67" s="343">
        <f t="shared" si="38"/>
        <v>777</v>
      </c>
      <c r="O67" s="343">
        <f t="shared" si="39"/>
        <v>2720</v>
      </c>
      <c r="P67" s="343">
        <f t="shared" si="40"/>
        <v>812</v>
      </c>
      <c r="Q67" s="343">
        <f t="shared" si="41"/>
        <v>2842</v>
      </c>
      <c r="R67" s="343">
        <f t="shared" si="42"/>
        <v>847</v>
      </c>
      <c r="S67" s="343">
        <f t="shared" si="43"/>
        <v>2964</v>
      </c>
      <c r="T67" s="343">
        <f t="shared" si="44"/>
        <v>891</v>
      </c>
      <c r="U67" s="343">
        <f t="shared" si="45"/>
        <v>3120</v>
      </c>
      <c r="V67" s="343">
        <f t="shared" si="46"/>
        <v>936</v>
      </c>
      <c r="W67" s="343">
        <f t="shared" si="47"/>
        <v>3275</v>
      </c>
      <c r="X67" s="343">
        <f t="shared" si="48"/>
        <v>980</v>
      </c>
      <c r="Y67" s="343">
        <f t="shared" si="49"/>
        <v>3430</v>
      </c>
      <c r="Z67" s="343">
        <f t="shared" si="50"/>
        <v>1024</v>
      </c>
      <c r="AA67" s="343">
        <f t="shared" si="51"/>
        <v>3585</v>
      </c>
      <c r="AB67" s="343">
        <f t="shared" si="52"/>
        <v>1068</v>
      </c>
      <c r="AC67" s="345">
        <f t="shared" si="53"/>
        <v>3740</v>
      </c>
    </row>
    <row r="68" spans="1:29" s="346" customFormat="1" ht="11.1" customHeight="1">
      <c r="A68" s="355">
        <v>29</v>
      </c>
      <c r="B68" s="343">
        <f t="shared" si="54"/>
        <v>638</v>
      </c>
      <c r="C68" s="343">
        <f t="shared" si="55"/>
        <v>2233</v>
      </c>
      <c r="D68" s="344">
        <f t="shared" si="28"/>
        <v>667</v>
      </c>
      <c r="E68" s="343">
        <f t="shared" si="29"/>
        <v>2335</v>
      </c>
      <c r="F68" s="343">
        <f t="shared" si="30"/>
        <v>691</v>
      </c>
      <c r="G68" s="343">
        <f t="shared" si="31"/>
        <v>2418</v>
      </c>
      <c r="H68" s="343">
        <f t="shared" si="32"/>
        <v>696</v>
      </c>
      <c r="I68" s="343">
        <f t="shared" si="33"/>
        <v>2436</v>
      </c>
      <c r="J68" s="343">
        <f t="shared" si="34"/>
        <v>733</v>
      </c>
      <c r="K68" s="343">
        <f t="shared" si="35"/>
        <v>2563</v>
      </c>
      <c r="L68" s="343">
        <f t="shared" si="36"/>
        <v>768</v>
      </c>
      <c r="M68" s="343">
        <f t="shared" si="37"/>
        <v>2690</v>
      </c>
      <c r="N68" s="343">
        <f t="shared" si="38"/>
        <v>804</v>
      </c>
      <c r="O68" s="343">
        <f t="shared" si="39"/>
        <v>2816</v>
      </c>
      <c r="P68" s="343">
        <f t="shared" si="40"/>
        <v>841</v>
      </c>
      <c r="Q68" s="343">
        <f t="shared" si="41"/>
        <v>2943</v>
      </c>
      <c r="R68" s="343">
        <f t="shared" si="42"/>
        <v>877</v>
      </c>
      <c r="S68" s="343">
        <f t="shared" si="43"/>
        <v>3071</v>
      </c>
      <c r="T68" s="343">
        <f t="shared" si="44"/>
        <v>923</v>
      </c>
      <c r="U68" s="343">
        <f t="shared" si="45"/>
        <v>3231</v>
      </c>
      <c r="V68" s="343">
        <f t="shared" si="46"/>
        <v>970</v>
      </c>
      <c r="W68" s="343">
        <f t="shared" si="47"/>
        <v>3391</v>
      </c>
      <c r="X68" s="343">
        <f t="shared" si="48"/>
        <v>1015</v>
      </c>
      <c r="Y68" s="343">
        <f t="shared" si="49"/>
        <v>3552</v>
      </c>
      <c r="Z68" s="343">
        <f t="shared" si="50"/>
        <v>1061</v>
      </c>
      <c r="AA68" s="343">
        <f t="shared" si="51"/>
        <v>3713</v>
      </c>
      <c r="AB68" s="343">
        <f t="shared" si="52"/>
        <v>1107</v>
      </c>
      <c r="AC68" s="345">
        <f t="shared" si="53"/>
        <v>3874</v>
      </c>
    </row>
    <row r="69" spans="1:29" s="346" customFormat="1" ht="11.1" customHeight="1" thickBot="1">
      <c r="A69" s="356">
        <v>30</v>
      </c>
      <c r="B69" s="349">
        <f t="shared" si="54"/>
        <v>660</v>
      </c>
      <c r="C69" s="349">
        <f t="shared" si="55"/>
        <v>2310</v>
      </c>
      <c r="D69" s="357">
        <f t="shared" si="28"/>
        <v>690</v>
      </c>
      <c r="E69" s="349">
        <f t="shared" si="29"/>
        <v>2415</v>
      </c>
      <c r="F69" s="349">
        <f t="shared" si="30"/>
        <v>715</v>
      </c>
      <c r="G69" s="349">
        <f t="shared" si="31"/>
        <v>2501</v>
      </c>
      <c r="H69" s="349">
        <f t="shared" si="32"/>
        <v>720</v>
      </c>
      <c r="I69" s="349">
        <f t="shared" si="33"/>
        <v>2520</v>
      </c>
      <c r="J69" s="349">
        <f t="shared" si="34"/>
        <v>758</v>
      </c>
      <c r="K69" s="349">
        <f t="shared" si="35"/>
        <v>2651</v>
      </c>
      <c r="L69" s="349">
        <f t="shared" si="36"/>
        <v>795</v>
      </c>
      <c r="M69" s="349">
        <f t="shared" si="37"/>
        <v>2783</v>
      </c>
      <c r="N69" s="349">
        <f t="shared" si="38"/>
        <v>833</v>
      </c>
      <c r="O69" s="349">
        <f t="shared" si="39"/>
        <v>2914</v>
      </c>
      <c r="P69" s="349">
        <f t="shared" si="40"/>
        <v>870</v>
      </c>
      <c r="Q69" s="349">
        <f t="shared" si="41"/>
        <v>3045</v>
      </c>
      <c r="R69" s="349">
        <f t="shared" si="42"/>
        <v>908</v>
      </c>
      <c r="S69" s="349">
        <f t="shared" si="43"/>
        <v>3176</v>
      </c>
      <c r="T69" s="349">
        <f t="shared" si="44"/>
        <v>955</v>
      </c>
      <c r="U69" s="349">
        <f t="shared" si="45"/>
        <v>3342</v>
      </c>
      <c r="V69" s="349">
        <f t="shared" si="46"/>
        <v>1002</v>
      </c>
      <c r="W69" s="349">
        <f t="shared" si="47"/>
        <v>3509</v>
      </c>
      <c r="X69" s="349">
        <f t="shared" si="48"/>
        <v>1050</v>
      </c>
      <c r="Y69" s="349">
        <f t="shared" si="49"/>
        <v>3675</v>
      </c>
      <c r="Z69" s="349">
        <f t="shared" si="50"/>
        <v>1098</v>
      </c>
      <c r="AA69" s="349">
        <f t="shared" si="51"/>
        <v>3841</v>
      </c>
      <c r="AB69" s="349">
        <f t="shared" si="52"/>
        <v>1145</v>
      </c>
      <c r="AC69" s="350">
        <f t="shared" si="53"/>
        <v>4008</v>
      </c>
    </row>
    <row r="70" spans="1:29" ht="12" customHeight="1">
      <c r="A70" s="358"/>
      <c r="B70" s="358"/>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9" t="s">
        <v>248</v>
      </c>
      <c r="AC70" s="358"/>
    </row>
    <row r="71" spans="1:29" ht="12" customHeight="1">
      <c r="A71" s="500"/>
      <c r="B71" s="500"/>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359"/>
      <c r="AC71" s="360"/>
    </row>
    <row r="72" spans="1:29" s="336" customFormat="1" ht="12" customHeight="1">
      <c r="A72" s="359"/>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C72" s="359"/>
    </row>
    <row r="73" spans="1:29" ht="12" customHeight="1">
      <c r="A73" s="358"/>
      <c r="B73" s="358"/>
      <c r="C73" s="358"/>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row>
    <row r="74" spans="1:29" ht="15.75" customHeight="1">
      <c r="A74" s="496"/>
      <c r="B74" s="496"/>
      <c r="C74" s="496"/>
      <c r="D74" s="496"/>
      <c r="E74" s="496"/>
      <c r="F74" s="496"/>
      <c r="G74" s="496"/>
      <c r="H74" s="496"/>
      <c r="I74" s="496"/>
      <c r="J74" s="496"/>
      <c r="K74" s="496"/>
      <c r="L74" s="496"/>
      <c r="M74" s="496"/>
      <c r="N74" s="496"/>
      <c r="O74" s="496"/>
      <c r="P74" s="496"/>
      <c r="Q74" s="496"/>
      <c r="R74" s="496"/>
      <c r="S74" s="496"/>
      <c r="T74" s="496"/>
      <c r="U74" s="496"/>
      <c r="V74" s="496"/>
      <c r="W74" s="361"/>
      <c r="X74" s="361"/>
      <c r="Y74" s="361"/>
      <c r="Z74" s="361"/>
      <c r="AA74" s="360" t="s">
        <v>179</v>
      </c>
    </row>
    <row r="75" spans="1:29" ht="15.75" customHeight="1"/>
  </sheetData>
  <sheetProtection algorithmName="SHA-512" hashValue="T9w+B+vFmU/7iOwSXyMNo6E8+J9P1J3Dyas1q122NxC6UYdhfajmBoTdEZjKXpz817kbj5hOJxRm5UU/96M2gw==" saltValue="iLBvTSTl7CK9bDDdqjYmNw==" spinCount="100000" sheet="1" objects="1" scenarios="1" selectLockedCells="1" selectUnlockedCells="1"/>
  <mergeCells count="49">
    <mergeCell ref="V4:W4"/>
    <mergeCell ref="X4:Y4"/>
    <mergeCell ref="A1:AC1"/>
    <mergeCell ref="A2:AC2"/>
    <mergeCell ref="A3:A5"/>
    <mergeCell ref="B3:AC3"/>
    <mergeCell ref="B4:C4"/>
    <mergeCell ref="D4:E4"/>
    <mergeCell ref="F4:G4"/>
    <mergeCell ref="H4:I4"/>
    <mergeCell ref="J4:K4"/>
    <mergeCell ref="L4:M4"/>
    <mergeCell ref="X37:Y37"/>
    <mergeCell ref="Z37:AA37"/>
    <mergeCell ref="Z4:AA4"/>
    <mergeCell ref="AB4:AC4"/>
    <mergeCell ref="A36:AA36"/>
    <mergeCell ref="A37:A39"/>
    <mergeCell ref="B37:E37"/>
    <mergeCell ref="F37:G37"/>
    <mergeCell ref="H37:I37"/>
    <mergeCell ref="J37:K37"/>
    <mergeCell ref="L37:M37"/>
    <mergeCell ref="N37:O37"/>
    <mergeCell ref="N4:O4"/>
    <mergeCell ref="P4:Q4"/>
    <mergeCell ref="R4:S4"/>
    <mergeCell ref="T4:U4"/>
    <mergeCell ref="AB38:AC38"/>
    <mergeCell ref="A71:AA71"/>
    <mergeCell ref="AB37:AC37"/>
    <mergeCell ref="B38:C38"/>
    <mergeCell ref="D38:E38"/>
    <mergeCell ref="F38:G38"/>
    <mergeCell ref="H38:I38"/>
    <mergeCell ref="J38:K38"/>
    <mergeCell ref="L38:M38"/>
    <mergeCell ref="N38:O38"/>
    <mergeCell ref="P38:Q38"/>
    <mergeCell ref="R38:S38"/>
    <mergeCell ref="P37:Q37"/>
    <mergeCell ref="R37:S37"/>
    <mergeCell ref="T37:U37"/>
    <mergeCell ref="V37:W37"/>
    <mergeCell ref="A74:V74"/>
    <mergeCell ref="T38:U38"/>
    <mergeCell ref="V38:W38"/>
    <mergeCell ref="X38:Y38"/>
    <mergeCell ref="Z38:AA38"/>
  </mergeCells>
  <phoneticPr fontId="31" type="noConversion"/>
  <printOptions horizontalCentered="1"/>
  <pageMargins left="0.23622047244094491" right="0.23622047244094491" top="0.35433070866141736" bottom="0.31496062992125984" header="0.31496062992125984" footer="0.31496062992125984"/>
  <pageSetup paperSize="8" scale="98"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5</vt:i4>
      </vt:variant>
    </vt:vector>
  </HeadingPairs>
  <TitlesOfParts>
    <vt:vector size="12" baseType="lpstr">
      <vt:lpstr>明細表</vt:lpstr>
      <vt:lpstr>人事表</vt:lpstr>
      <vt:lpstr>業宣費及推展費(本計畫不得編列)</vt:lpstr>
      <vt:lpstr>研究助理酬金</vt:lpstr>
      <vt:lpstr>級距表</vt:lpstr>
      <vt:lpstr>三</vt:lpstr>
      <vt:lpstr>12.5%</vt:lpstr>
      <vt:lpstr>'12.5%'!Print_Area</vt:lpstr>
      <vt:lpstr>人事表!Print_Area</vt:lpstr>
      <vt:lpstr>明細表!Print_Area</vt:lpstr>
      <vt:lpstr>明細表!Print_Titles</vt:lpstr>
      <vt:lpstr>學歷</vt:lpstr>
    </vt:vector>
  </TitlesOfParts>
  <Company>HPA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陳薏婷@主計室</dc:creator>
  <cp:lastModifiedBy>張永泓@婦幼健康組</cp:lastModifiedBy>
  <cp:lastPrinted>2024-11-21T10:54:00Z</cp:lastPrinted>
  <dcterms:created xsi:type="dcterms:W3CDTF">2018-10-01T08:30:42Z</dcterms:created>
  <dcterms:modified xsi:type="dcterms:W3CDTF">2024-12-30T09:23:16Z</dcterms:modified>
</cp:coreProperties>
</file>