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wuichen\Desktop\承辦業務紀錄\115年度\重點工作項目3、推動三高慢性病預防管理\健康醫院\對健康醫院參與計畫\2.發函8家醫院徵求函稿\局網公告版\"/>
    </mc:Choice>
  </mc:AlternateContent>
  <bookViews>
    <workbookView xWindow="0" yWindow="0" windowWidth="28800" windowHeight="11610" tabRatio="776" firstSheet="1" activeTab="1"/>
  </bookViews>
  <sheets>
    <sheet name="清單" sheetId="32" state="hidden" r:id="rId1"/>
    <sheet name="經費表" sheetId="4" r:id="rId2"/>
    <sheet name="人事表" sheetId="24" r:id="rId3"/>
    <sheet name="級距表" sheetId="15" state="hidden" r:id="rId4"/>
    <sheet name="研究助理酬金" sheetId="16" state="hidden" r:id="rId5"/>
    <sheet name="勞保" sheetId="22" state="hidden" r:id="rId6"/>
  </sheets>
  <externalReferences>
    <externalReference r:id="rId7"/>
    <externalReference r:id="rId8"/>
  </externalReferences>
  <definedNames>
    <definedName name="p0" localSheetId="0">#REF!</definedName>
    <definedName name="p0">#REF!</definedName>
    <definedName name="pp" localSheetId="0">#REF!</definedName>
    <definedName name="pp">#REF!</definedName>
    <definedName name="_xlnm.Print_Area" localSheetId="2">人事表!$M$1:$AC$49</definedName>
    <definedName name="_xlnm.Print_Area" localSheetId="5">勞保!$A$1:$AC$74</definedName>
    <definedName name="_xlnm.Print_Area" localSheetId="1">經費表!$A$1:$I$60</definedName>
    <definedName name="_xlnm.Print_Titles" localSheetId="1">經費表!$A:$I,經費表!$2:$4</definedName>
    <definedName name="一級科目" localSheetId="0">#REF!</definedName>
    <definedName name="一級科目">#REF!</definedName>
    <definedName name="人事費" localSheetId="0">#REF!</definedName>
    <definedName name="人事費">#REF!</definedName>
    <definedName name="核定預算" localSheetId="0">#REF!</definedName>
    <definedName name="核定預算">#REF!</definedName>
    <definedName name="級距">[1]清單!$M$2:$M$50</definedName>
    <definedName name="健保">[1]清單!$N$2:$N$50</definedName>
    <definedName name="區分" localSheetId="4">[2]清單!$R$2:$R$3</definedName>
    <definedName name="區分">[1]清單!$Q$2:$Q$3</definedName>
    <definedName name="設備費" localSheetId="0">#REF!</definedName>
    <definedName name="設備費">#REF!</definedName>
    <definedName name="勞保">[1]清單!$P$2:$P$50</definedName>
    <definedName name="勞退">[1]清單!$O$2:$O$50</definedName>
    <definedName name="業務費" localSheetId="0">#REF!</definedName>
    <definedName name="業務費">#REF!</definedName>
    <definedName name="學歷">研究助理酬金!$M$6:$Q$6</definedName>
    <definedName name="縣市清單" localSheetId="0">#REF!</definedName>
    <definedName name="縣市清單">#REF!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4" l="1"/>
  <c r="Y24" i="24"/>
  <c r="Y23" i="24"/>
  <c r="Y22" i="24"/>
  <c r="Y21" i="24"/>
  <c r="Y20" i="24"/>
  <c r="Y19" i="24"/>
  <c r="Y18" i="24"/>
  <c r="Y17" i="24"/>
  <c r="Y16" i="24"/>
  <c r="Y15" i="24"/>
  <c r="X24" i="24"/>
  <c r="X23" i="24"/>
  <c r="X22" i="24"/>
  <c r="X21" i="24"/>
  <c r="X20" i="24"/>
  <c r="X19" i="24"/>
  <c r="X18" i="24"/>
  <c r="X17" i="24"/>
  <c r="X16" i="24"/>
  <c r="X15" i="24"/>
  <c r="AA16" i="24"/>
  <c r="AA17" i="24"/>
  <c r="AA20" i="24"/>
  <c r="AA21" i="24"/>
  <c r="AA22" i="24"/>
  <c r="AA23" i="24"/>
  <c r="AA24" i="24"/>
  <c r="AA15" i="24"/>
  <c r="H34" i="4"/>
  <c r="H35" i="4"/>
  <c r="H36" i="4"/>
  <c r="H42" i="4" l="1"/>
  <c r="H43" i="4"/>
  <c r="H44" i="4"/>
  <c r="H45" i="4"/>
  <c r="H29" i="4" l="1"/>
  <c r="T16" i="24" l="1"/>
  <c r="T17" i="24"/>
  <c r="T18" i="24"/>
  <c r="T19" i="24"/>
  <c r="T20" i="24"/>
  <c r="T21" i="24"/>
  <c r="T22" i="24"/>
  <c r="T23" i="24"/>
  <c r="T24" i="24"/>
  <c r="T15" i="24"/>
  <c r="P49" i="24" l="1"/>
  <c r="P48" i="24"/>
  <c r="P47" i="24"/>
  <c r="P46" i="24"/>
  <c r="P45" i="24"/>
  <c r="P44" i="24"/>
  <c r="P43" i="24"/>
  <c r="P36" i="24"/>
  <c r="P35" i="24"/>
  <c r="P34" i="24"/>
  <c r="P33" i="24"/>
  <c r="P32" i="24"/>
  <c r="U49" i="24" l="1"/>
  <c r="Z49" i="24" s="1"/>
  <c r="T49" i="24"/>
  <c r="X49" i="24" s="1"/>
  <c r="S49" i="24"/>
  <c r="W49" i="24" s="1"/>
  <c r="R49" i="24"/>
  <c r="R48" i="24"/>
  <c r="S48" i="24"/>
  <c r="W48" i="24" s="1"/>
  <c r="U48" i="24"/>
  <c r="Z48" i="24" s="1"/>
  <c r="T48" i="24"/>
  <c r="X48" i="24" s="1"/>
  <c r="T47" i="24"/>
  <c r="R47" i="24"/>
  <c r="U47" i="24"/>
  <c r="Z47" i="24" s="1"/>
  <c r="S47" i="24"/>
  <c r="W47" i="24" s="1"/>
  <c r="X47" i="24"/>
  <c r="R46" i="24"/>
  <c r="U46" i="24"/>
  <c r="Z46" i="24" s="1"/>
  <c r="S46" i="24"/>
  <c r="W46" i="24" s="1"/>
  <c r="T46" i="24"/>
  <c r="X46" i="24" s="1"/>
  <c r="R44" i="24"/>
  <c r="T44" i="24"/>
  <c r="X44" i="24"/>
  <c r="U44" i="24"/>
  <c r="Z44" i="24" s="1"/>
  <c r="S44" i="24"/>
  <c r="W44" i="24" s="1"/>
  <c r="S43" i="24"/>
  <c r="W43" i="24" s="1"/>
  <c r="R43" i="24"/>
  <c r="T43" i="24"/>
  <c r="X43" i="24" s="1"/>
  <c r="Y43" i="24"/>
  <c r="U43" i="24"/>
  <c r="Z43" i="24" s="1"/>
  <c r="U45" i="24"/>
  <c r="Z45" i="24" s="1"/>
  <c r="R45" i="24"/>
  <c r="S45" i="24"/>
  <c r="W45" i="24" s="1"/>
  <c r="T45" i="24"/>
  <c r="X45" i="24" s="1"/>
  <c r="AA49" i="24" l="1"/>
  <c r="Y49" i="24"/>
  <c r="AC49" i="24" s="1"/>
  <c r="AA48" i="24"/>
  <c r="Y48" i="24"/>
  <c r="AC48" i="24" s="1"/>
  <c r="AA47" i="24"/>
  <c r="Y47" i="24"/>
  <c r="AC47" i="24" s="1"/>
  <c r="AA46" i="24"/>
  <c r="Y46" i="24"/>
  <c r="AC46" i="24" s="1"/>
  <c r="Y44" i="24"/>
  <c r="AC44" i="24" s="1"/>
  <c r="AA44" i="24"/>
  <c r="AA43" i="24"/>
  <c r="AC43" i="24" s="1"/>
  <c r="AA45" i="24"/>
  <c r="Y45" i="24"/>
  <c r="AC45" i="24" s="1"/>
  <c r="S24" i="24"/>
  <c r="V24" i="24" s="1"/>
  <c r="R24" i="24"/>
  <c r="Q24" i="24"/>
  <c r="U24" i="24" s="1"/>
  <c r="P24" i="24"/>
  <c r="S23" i="24"/>
  <c r="V23" i="24" s="1"/>
  <c r="R23" i="24"/>
  <c r="W23" i="24" s="1"/>
  <c r="Q23" i="24"/>
  <c r="U23" i="24" s="1"/>
  <c r="P23" i="24"/>
  <c r="S22" i="24"/>
  <c r="V22" i="24" s="1"/>
  <c r="R22" i="24"/>
  <c r="Q22" i="24"/>
  <c r="U22" i="24" s="1"/>
  <c r="P22" i="24"/>
  <c r="S21" i="24"/>
  <c r="V21" i="24" s="1"/>
  <c r="R21" i="24"/>
  <c r="Q21" i="24"/>
  <c r="U21" i="24" s="1"/>
  <c r="P21" i="24"/>
  <c r="W22" i="24" l="1"/>
  <c r="W21" i="24"/>
  <c r="W24" i="24"/>
  <c r="H22" i="4" l="1"/>
  <c r="H40" i="4" l="1"/>
  <c r="V20" i="24" l="1"/>
  <c r="S20" i="24"/>
  <c r="S16" i="24"/>
  <c r="V16" i="24" s="1"/>
  <c r="S17" i="24"/>
  <c r="V17" i="24" s="1"/>
  <c r="S18" i="24"/>
  <c r="V18" i="24" s="1"/>
  <c r="S19" i="24"/>
  <c r="V19" i="24" s="1"/>
  <c r="S15" i="24"/>
  <c r="V15" i="24" s="1"/>
  <c r="R16" i="24"/>
  <c r="R17" i="24"/>
  <c r="R18" i="24"/>
  <c r="R19" i="24"/>
  <c r="R20" i="24"/>
  <c r="R15" i="24"/>
  <c r="Q16" i="24"/>
  <c r="U16" i="24" s="1"/>
  <c r="Q17" i="24"/>
  <c r="U17" i="24" s="1"/>
  <c r="Q18" i="24"/>
  <c r="U18" i="24" s="1"/>
  <c r="Q19" i="24"/>
  <c r="U19" i="24" s="1"/>
  <c r="AA19" i="24" s="1"/>
  <c r="Q20" i="24"/>
  <c r="U20" i="24" s="1"/>
  <c r="Q15" i="24"/>
  <c r="U15" i="24" s="1"/>
  <c r="P17" i="24"/>
  <c r="P20" i="24"/>
  <c r="P19" i="24"/>
  <c r="P18" i="24"/>
  <c r="P16" i="24"/>
  <c r="P15" i="24"/>
  <c r="W17" i="24" l="1"/>
  <c r="W16" i="24"/>
  <c r="W20" i="24"/>
  <c r="W19" i="24"/>
  <c r="W18" i="24"/>
  <c r="AA18" i="24" s="1"/>
  <c r="Q11" i="24" s="1"/>
  <c r="W15" i="24"/>
  <c r="H51" i="4" l="1"/>
  <c r="H21" i="4" l="1"/>
  <c r="P31" i="24" l="1"/>
  <c r="E5" i="4" l="1"/>
  <c r="P42" i="24"/>
  <c r="P41" i="24"/>
  <c r="P40" i="24"/>
  <c r="U40" i="24" l="1"/>
  <c r="Z40" i="24" s="1"/>
  <c r="S40" i="24"/>
  <c r="W40" i="24" s="1"/>
  <c r="R40" i="24"/>
  <c r="T40" i="24"/>
  <c r="X40" i="24" s="1"/>
  <c r="Y40" i="24"/>
  <c r="R42" i="24"/>
  <c r="T42" i="24"/>
  <c r="X42" i="24" s="1"/>
  <c r="S42" i="24"/>
  <c r="W42" i="24" s="1"/>
  <c r="U42" i="24"/>
  <c r="Z42" i="24" s="1"/>
  <c r="T41" i="24"/>
  <c r="X41" i="24" s="1"/>
  <c r="R41" i="24"/>
  <c r="U41" i="24"/>
  <c r="Z41" i="24" s="1"/>
  <c r="S41" i="24"/>
  <c r="W41" i="24" s="1"/>
  <c r="P30" i="24"/>
  <c r="AC40" i="24" l="1"/>
  <c r="AA40" i="24"/>
  <c r="AA42" i="24"/>
  <c r="Y42" i="24"/>
  <c r="AC42" i="24" s="1"/>
  <c r="Y41" i="24"/>
  <c r="AA41" i="24"/>
  <c r="O11" i="24"/>
  <c r="AC41" i="24" l="1"/>
  <c r="Q26" i="24" s="1"/>
  <c r="AA69" i="22"/>
  <c r="Z69" i="22"/>
  <c r="Y69" i="22"/>
  <c r="X69" i="22"/>
  <c r="W69" i="22"/>
  <c r="V69" i="22"/>
  <c r="U69" i="22"/>
  <c r="T69" i="22"/>
  <c r="S69" i="22"/>
  <c r="R69" i="22"/>
  <c r="Q69" i="22"/>
  <c r="P69" i="22"/>
  <c r="O69" i="22"/>
  <c r="N69" i="22"/>
  <c r="M69" i="22"/>
  <c r="L69" i="22"/>
  <c r="K69" i="22"/>
  <c r="J69" i="22"/>
  <c r="I69" i="22"/>
  <c r="H69" i="22"/>
  <c r="G69" i="22"/>
  <c r="F69" i="22"/>
  <c r="E69" i="22"/>
  <c r="D69" i="22"/>
  <c r="C69" i="22"/>
  <c r="B69" i="22"/>
  <c r="AA68" i="22"/>
  <c r="Z68" i="22"/>
  <c r="Y68" i="22"/>
  <c r="X68" i="22"/>
  <c r="W68" i="22"/>
  <c r="V68" i="22"/>
  <c r="U68" i="22"/>
  <c r="T68" i="22"/>
  <c r="S68" i="22"/>
  <c r="R68" i="22"/>
  <c r="Q68" i="22"/>
  <c r="P68" i="22"/>
  <c r="O68" i="22"/>
  <c r="N68" i="22"/>
  <c r="M68" i="22"/>
  <c r="L68" i="22"/>
  <c r="K68" i="22"/>
  <c r="J68" i="22"/>
  <c r="I68" i="22"/>
  <c r="H68" i="22"/>
  <c r="G68" i="22"/>
  <c r="F68" i="22"/>
  <c r="E68" i="22"/>
  <c r="D68" i="22"/>
  <c r="C68" i="22"/>
  <c r="B68" i="22"/>
  <c r="AA67" i="22"/>
  <c r="Z67" i="22"/>
  <c r="Y67" i="22"/>
  <c r="X67" i="22"/>
  <c r="W67" i="22"/>
  <c r="V67" i="22"/>
  <c r="U67" i="22"/>
  <c r="T67" i="22"/>
  <c r="S67" i="22"/>
  <c r="R67" i="22"/>
  <c r="Q67" i="22"/>
  <c r="P67" i="22"/>
  <c r="O67" i="22"/>
  <c r="N67" i="22"/>
  <c r="M67" i="22"/>
  <c r="L67" i="22"/>
  <c r="K67" i="22"/>
  <c r="J67" i="22"/>
  <c r="I67" i="22"/>
  <c r="H67" i="22"/>
  <c r="G67" i="22"/>
  <c r="F67" i="22"/>
  <c r="E67" i="22"/>
  <c r="D67" i="22"/>
  <c r="C67" i="22"/>
  <c r="B67" i="22"/>
  <c r="AA66" i="22"/>
  <c r="Z66" i="22"/>
  <c r="Y66" i="22"/>
  <c r="X66" i="22"/>
  <c r="W66" i="22"/>
  <c r="V66" i="22"/>
  <c r="U66" i="22"/>
  <c r="T66" i="22"/>
  <c r="S66" i="22"/>
  <c r="R66" i="22"/>
  <c r="Q66" i="22"/>
  <c r="P66" i="22"/>
  <c r="O66" i="22"/>
  <c r="N66" i="22"/>
  <c r="M66" i="22"/>
  <c r="L66" i="22"/>
  <c r="K66" i="22"/>
  <c r="J66" i="22"/>
  <c r="I66" i="22"/>
  <c r="H66" i="22"/>
  <c r="G66" i="22"/>
  <c r="F66" i="22"/>
  <c r="E66" i="22"/>
  <c r="D66" i="22"/>
  <c r="C66" i="22"/>
  <c r="B66" i="22"/>
  <c r="AA65" i="22"/>
  <c r="Z65" i="22"/>
  <c r="Y65" i="22"/>
  <c r="X65" i="22"/>
  <c r="W65" i="22"/>
  <c r="V65" i="22"/>
  <c r="U65" i="22"/>
  <c r="T65" i="22"/>
  <c r="S65" i="22"/>
  <c r="R65" i="22"/>
  <c r="Q65" i="22"/>
  <c r="P65" i="22"/>
  <c r="O65" i="22"/>
  <c r="N65" i="22"/>
  <c r="M65" i="22"/>
  <c r="L65" i="22"/>
  <c r="K65" i="22"/>
  <c r="J65" i="22"/>
  <c r="I65" i="22"/>
  <c r="H65" i="22"/>
  <c r="G65" i="22"/>
  <c r="F65" i="22"/>
  <c r="E65" i="22"/>
  <c r="D65" i="22"/>
  <c r="C65" i="22"/>
  <c r="B65" i="22"/>
  <c r="AA64" i="22"/>
  <c r="Z64" i="22"/>
  <c r="Y64" i="22"/>
  <c r="X64" i="22"/>
  <c r="W64" i="22"/>
  <c r="V64" i="22"/>
  <c r="U64" i="22"/>
  <c r="T64" i="22"/>
  <c r="S64" i="22"/>
  <c r="R64" i="22"/>
  <c r="Q64" i="22"/>
  <c r="P64" i="22"/>
  <c r="O64" i="22"/>
  <c r="N64" i="22"/>
  <c r="M64" i="22"/>
  <c r="L64" i="22"/>
  <c r="K64" i="22"/>
  <c r="J64" i="22"/>
  <c r="I64" i="22"/>
  <c r="H64" i="22"/>
  <c r="G64" i="22"/>
  <c r="F64" i="22"/>
  <c r="E64" i="22"/>
  <c r="D64" i="22"/>
  <c r="C64" i="22"/>
  <c r="B64" i="22"/>
  <c r="AA63" i="22"/>
  <c r="Z63" i="22"/>
  <c r="Y63" i="22"/>
  <c r="X63" i="22"/>
  <c r="W63" i="22"/>
  <c r="V63" i="22"/>
  <c r="U63" i="22"/>
  <c r="T63" i="22"/>
  <c r="S63" i="22"/>
  <c r="R63" i="22"/>
  <c r="Q63" i="22"/>
  <c r="P63" i="22"/>
  <c r="O63" i="22"/>
  <c r="N63" i="22"/>
  <c r="M63" i="22"/>
  <c r="L63" i="22"/>
  <c r="K63" i="22"/>
  <c r="J63" i="22"/>
  <c r="I63" i="22"/>
  <c r="H63" i="22"/>
  <c r="G63" i="22"/>
  <c r="F63" i="22"/>
  <c r="E63" i="22"/>
  <c r="D63" i="22"/>
  <c r="C63" i="22"/>
  <c r="B63" i="22"/>
  <c r="AA62" i="22"/>
  <c r="Z62" i="22"/>
  <c r="Y62" i="22"/>
  <c r="X62" i="22"/>
  <c r="W62" i="22"/>
  <c r="V62" i="22"/>
  <c r="U62" i="22"/>
  <c r="T62" i="22"/>
  <c r="S62" i="22"/>
  <c r="R62" i="22"/>
  <c r="Q62" i="22"/>
  <c r="P62" i="22"/>
  <c r="O62" i="22"/>
  <c r="N62" i="22"/>
  <c r="M62" i="22"/>
  <c r="L62" i="22"/>
  <c r="K62" i="22"/>
  <c r="J62" i="22"/>
  <c r="I62" i="22"/>
  <c r="H62" i="22"/>
  <c r="G62" i="22"/>
  <c r="F62" i="22"/>
  <c r="E62" i="22"/>
  <c r="D62" i="22"/>
  <c r="C62" i="22"/>
  <c r="B62" i="22"/>
  <c r="AA61" i="22"/>
  <c r="Z61" i="22"/>
  <c r="Y61" i="22"/>
  <c r="X61" i="22"/>
  <c r="W61" i="22"/>
  <c r="V61" i="22"/>
  <c r="U61" i="22"/>
  <c r="T61" i="22"/>
  <c r="S61" i="22"/>
  <c r="R61" i="22"/>
  <c r="Q61" i="22"/>
  <c r="P61" i="22"/>
  <c r="O61" i="22"/>
  <c r="N61" i="22"/>
  <c r="M61" i="22"/>
  <c r="L61" i="22"/>
  <c r="K61" i="22"/>
  <c r="J61" i="22"/>
  <c r="I61" i="22"/>
  <c r="H61" i="22"/>
  <c r="G61" i="22"/>
  <c r="F61" i="22"/>
  <c r="E61" i="22"/>
  <c r="D61" i="22"/>
  <c r="C61" i="22"/>
  <c r="B61" i="22"/>
  <c r="AA60" i="22"/>
  <c r="Z60" i="22"/>
  <c r="Y60" i="22"/>
  <c r="X60" i="22"/>
  <c r="W60" i="22"/>
  <c r="V60" i="22"/>
  <c r="U60" i="22"/>
  <c r="T60" i="22"/>
  <c r="S60" i="22"/>
  <c r="R60" i="22"/>
  <c r="Q60" i="22"/>
  <c r="P60" i="22"/>
  <c r="O60" i="22"/>
  <c r="N60" i="22"/>
  <c r="M60" i="22"/>
  <c r="L60" i="22"/>
  <c r="K60" i="22"/>
  <c r="J60" i="22"/>
  <c r="I60" i="22"/>
  <c r="H60" i="22"/>
  <c r="G60" i="22"/>
  <c r="F60" i="22"/>
  <c r="E60" i="22"/>
  <c r="D60" i="22"/>
  <c r="C60" i="22"/>
  <c r="B60" i="22"/>
  <c r="AA59" i="22"/>
  <c r="Z59" i="22"/>
  <c r="Y59" i="22"/>
  <c r="X59" i="22"/>
  <c r="W59" i="22"/>
  <c r="V59" i="22"/>
  <c r="U59" i="22"/>
  <c r="T59" i="22"/>
  <c r="S59" i="22"/>
  <c r="R59" i="22"/>
  <c r="Q59" i="22"/>
  <c r="P59" i="22"/>
  <c r="O59" i="22"/>
  <c r="N59" i="22"/>
  <c r="M59" i="22"/>
  <c r="L59" i="22"/>
  <c r="K59" i="22"/>
  <c r="J59" i="22"/>
  <c r="I59" i="22"/>
  <c r="H59" i="22"/>
  <c r="G59" i="22"/>
  <c r="F59" i="22"/>
  <c r="E59" i="22"/>
  <c r="D59" i="22"/>
  <c r="C59" i="22"/>
  <c r="B59" i="22"/>
  <c r="AA58" i="22"/>
  <c r="Z58" i="22"/>
  <c r="Y58" i="22"/>
  <c r="X58" i="22"/>
  <c r="W58" i="22"/>
  <c r="V58" i="22"/>
  <c r="U58" i="22"/>
  <c r="T58" i="22"/>
  <c r="S58" i="22"/>
  <c r="R58" i="22"/>
  <c r="Q58" i="22"/>
  <c r="P58" i="22"/>
  <c r="O58" i="22"/>
  <c r="N58" i="22"/>
  <c r="M58" i="22"/>
  <c r="L58" i="22"/>
  <c r="K58" i="22"/>
  <c r="J58" i="22"/>
  <c r="I58" i="22"/>
  <c r="H58" i="22"/>
  <c r="G58" i="22"/>
  <c r="F58" i="22"/>
  <c r="E58" i="22"/>
  <c r="D58" i="22"/>
  <c r="C58" i="22"/>
  <c r="B58" i="22"/>
  <c r="AA57" i="22"/>
  <c r="Z57" i="22"/>
  <c r="Y57" i="22"/>
  <c r="X57" i="22"/>
  <c r="W57" i="22"/>
  <c r="V57" i="22"/>
  <c r="U57" i="22"/>
  <c r="T57" i="22"/>
  <c r="S57" i="22"/>
  <c r="R57" i="22"/>
  <c r="Q57" i="22"/>
  <c r="P57" i="22"/>
  <c r="O57" i="22"/>
  <c r="N57" i="22"/>
  <c r="M57" i="22"/>
  <c r="L57" i="22"/>
  <c r="K57" i="22"/>
  <c r="J57" i="22"/>
  <c r="I57" i="22"/>
  <c r="H57" i="22"/>
  <c r="G57" i="22"/>
  <c r="F57" i="22"/>
  <c r="E57" i="22"/>
  <c r="D57" i="22"/>
  <c r="C57" i="22"/>
  <c r="B57" i="22"/>
  <c r="AA56" i="22"/>
  <c r="Z56" i="22"/>
  <c r="Y56" i="22"/>
  <c r="X56" i="22"/>
  <c r="W56" i="22"/>
  <c r="V56" i="22"/>
  <c r="U56" i="22"/>
  <c r="T56" i="22"/>
  <c r="S56" i="22"/>
  <c r="R56" i="22"/>
  <c r="Q56" i="22"/>
  <c r="P56" i="22"/>
  <c r="O56" i="22"/>
  <c r="N56" i="22"/>
  <c r="M56" i="22"/>
  <c r="L56" i="22"/>
  <c r="K56" i="22"/>
  <c r="J56" i="22"/>
  <c r="I56" i="22"/>
  <c r="H56" i="22"/>
  <c r="G56" i="22"/>
  <c r="F56" i="22"/>
  <c r="E56" i="22"/>
  <c r="D56" i="22"/>
  <c r="C56" i="22"/>
  <c r="B56" i="22"/>
  <c r="AA55" i="22"/>
  <c r="Z55" i="22"/>
  <c r="Y55" i="22"/>
  <c r="X55" i="22"/>
  <c r="W55" i="22"/>
  <c r="V55" i="22"/>
  <c r="U55" i="22"/>
  <c r="T55" i="22"/>
  <c r="S55" i="22"/>
  <c r="R55" i="22"/>
  <c r="Q55" i="22"/>
  <c r="P55" i="22"/>
  <c r="O55" i="22"/>
  <c r="N55" i="22"/>
  <c r="M55" i="22"/>
  <c r="L55" i="22"/>
  <c r="K55" i="22"/>
  <c r="J55" i="22"/>
  <c r="I55" i="22"/>
  <c r="H55" i="22"/>
  <c r="G55" i="22"/>
  <c r="F55" i="22"/>
  <c r="E55" i="22"/>
  <c r="D55" i="22"/>
  <c r="C55" i="22"/>
  <c r="B55" i="22"/>
  <c r="AA54" i="22"/>
  <c r="Z54" i="22"/>
  <c r="Y54" i="22"/>
  <c r="X54" i="22"/>
  <c r="W54" i="22"/>
  <c r="V54" i="22"/>
  <c r="U54" i="22"/>
  <c r="T54" i="22"/>
  <c r="S54" i="22"/>
  <c r="R54" i="22"/>
  <c r="Q54" i="22"/>
  <c r="P54" i="22"/>
  <c r="O54" i="22"/>
  <c r="N54" i="22"/>
  <c r="M54" i="22"/>
  <c r="L54" i="22"/>
  <c r="K54" i="22"/>
  <c r="J54" i="22"/>
  <c r="I54" i="22"/>
  <c r="H54" i="22"/>
  <c r="G54" i="22"/>
  <c r="F54" i="22"/>
  <c r="E54" i="22"/>
  <c r="D54" i="22"/>
  <c r="C54" i="22"/>
  <c r="B54" i="22"/>
  <c r="AA53" i="22"/>
  <c r="Z53" i="22"/>
  <c r="Y53" i="22"/>
  <c r="X53" i="22"/>
  <c r="W53" i="22"/>
  <c r="V53" i="22"/>
  <c r="U53" i="22"/>
  <c r="T53" i="22"/>
  <c r="S53" i="22"/>
  <c r="R53" i="22"/>
  <c r="Q53" i="22"/>
  <c r="P53" i="22"/>
  <c r="O53" i="22"/>
  <c r="N53" i="22"/>
  <c r="M53" i="22"/>
  <c r="L53" i="22"/>
  <c r="K53" i="22"/>
  <c r="J53" i="22"/>
  <c r="I53" i="22"/>
  <c r="H53" i="22"/>
  <c r="G53" i="22"/>
  <c r="F53" i="22"/>
  <c r="E53" i="22"/>
  <c r="D53" i="22"/>
  <c r="C53" i="22"/>
  <c r="B53" i="22"/>
  <c r="AA52" i="22"/>
  <c r="Z52" i="22"/>
  <c r="Y52" i="22"/>
  <c r="X52" i="22"/>
  <c r="W52" i="22"/>
  <c r="V52" i="22"/>
  <c r="U52" i="22"/>
  <c r="T52" i="22"/>
  <c r="S52" i="22"/>
  <c r="R52" i="22"/>
  <c r="Q52" i="22"/>
  <c r="P52" i="22"/>
  <c r="O52" i="22"/>
  <c r="N52" i="22"/>
  <c r="M52" i="22"/>
  <c r="L52" i="22"/>
  <c r="K52" i="22"/>
  <c r="J52" i="22"/>
  <c r="I52" i="22"/>
  <c r="H52" i="22"/>
  <c r="G52" i="22"/>
  <c r="F52" i="22"/>
  <c r="E52" i="22"/>
  <c r="D52" i="22"/>
  <c r="C52" i="22"/>
  <c r="B52" i="22"/>
  <c r="AA51" i="22"/>
  <c r="Z51" i="22"/>
  <c r="Y51" i="22"/>
  <c r="X51" i="22"/>
  <c r="W51" i="22"/>
  <c r="V51" i="22"/>
  <c r="U51" i="22"/>
  <c r="T51" i="22"/>
  <c r="S51" i="22"/>
  <c r="R51" i="22"/>
  <c r="Q51" i="22"/>
  <c r="P51" i="22"/>
  <c r="O51" i="22"/>
  <c r="N51" i="22"/>
  <c r="M51" i="22"/>
  <c r="L51" i="22"/>
  <c r="K51" i="22"/>
  <c r="J51" i="22"/>
  <c r="I51" i="22"/>
  <c r="H51" i="22"/>
  <c r="G51" i="22"/>
  <c r="F51" i="22"/>
  <c r="E51" i="22"/>
  <c r="D51" i="22"/>
  <c r="C51" i="22"/>
  <c r="B51" i="22"/>
  <c r="AA50" i="22"/>
  <c r="Z50" i="22"/>
  <c r="Y50" i="22"/>
  <c r="X50" i="22"/>
  <c r="W50" i="22"/>
  <c r="V50" i="22"/>
  <c r="U50" i="22"/>
  <c r="T50" i="22"/>
  <c r="S50" i="22"/>
  <c r="R50" i="22"/>
  <c r="Q50" i="22"/>
  <c r="P50" i="22"/>
  <c r="O50" i="22"/>
  <c r="N50" i="22"/>
  <c r="M50" i="22"/>
  <c r="L50" i="22"/>
  <c r="K50" i="22"/>
  <c r="J50" i="22"/>
  <c r="I50" i="22"/>
  <c r="H50" i="22"/>
  <c r="G50" i="22"/>
  <c r="F50" i="22"/>
  <c r="E50" i="22"/>
  <c r="D50" i="22"/>
  <c r="C50" i="22"/>
  <c r="B50" i="22"/>
  <c r="AA49" i="22"/>
  <c r="Z49" i="22"/>
  <c r="Y49" i="22"/>
  <c r="X49" i="22"/>
  <c r="W49" i="22"/>
  <c r="V49" i="22"/>
  <c r="U49" i="22"/>
  <c r="T49" i="22"/>
  <c r="S49" i="22"/>
  <c r="R49" i="22"/>
  <c r="Q49" i="22"/>
  <c r="P49" i="22"/>
  <c r="O49" i="22"/>
  <c r="N49" i="22"/>
  <c r="M49" i="22"/>
  <c r="L49" i="22"/>
  <c r="K49" i="22"/>
  <c r="J49" i="22"/>
  <c r="I49" i="22"/>
  <c r="H49" i="22"/>
  <c r="G49" i="22"/>
  <c r="F49" i="22"/>
  <c r="E49" i="22"/>
  <c r="D49" i="22"/>
  <c r="C49" i="22"/>
  <c r="B49" i="22"/>
  <c r="AA48" i="22"/>
  <c r="Z48" i="22"/>
  <c r="Y48" i="22"/>
  <c r="X48" i="22"/>
  <c r="W48" i="22"/>
  <c r="V48" i="22"/>
  <c r="U48" i="22"/>
  <c r="T48" i="22"/>
  <c r="S48" i="22"/>
  <c r="R48" i="22"/>
  <c r="Q48" i="22"/>
  <c r="P48" i="22"/>
  <c r="O48" i="22"/>
  <c r="N48" i="22"/>
  <c r="M48" i="22"/>
  <c r="L48" i="22"/>
  <c r="K48" i="22"/>
  <c r="J48" i="22"/>
  <c r="I48" i="22"/>
  <c r="H48" i="22"/>
  <c r="G48" i="22"/>
  <c r="F48" i="22"/>
  <c r="E48" i="22"/>
  <c r="D48" i="22"/>
  <c r="C48" i="22"/>
  <c r="B48" i="22"/>
  <c r="AA47" i="22"/>
  <c r="Z47" i="22"/>
  <c r="Y47" i="22"/>
  <c r="X47" i="22"/>
  <c r="W47" i="22"/>
  <c r="V47" i="22"/>
  <c r="U47" i="22"/>
  <c r="T47" i="22"/>
  <c r="S47" i="22"/>
  <c r="R47" i="22"/>
  <c r="Q47" i="22"/>
  <c r="P47" i="22"/>
  <c r="O47" i="22"/>
  <c r="N47" i="22"/>
  <c r="M47" i="22"/>
  <c r="L47" i="22"/>
  <c r="K47" i="22"/>
  <c r="J47" i="22"/>
  <c r="I47" i="22"/>
  <c r="H47" i="22"/>
  <c r="G47" i="22"/>
  <c r="F47" i="22"/>
  <c r="E47" i="22"/>
  <c r="D47" i="22"/>
  <c r="C47" i="22"/>
  <c r="B47" i="22"/>
  <c r="AA46" i="22"/>
  <c r="Z46" i="22"/>
  <c r="Y46" i="22"/>
  <c r="X46" i="22"/>
  <c r="W46" i="22"/>
  <c r="V46" i="22"/>
  <c r="U46" i="22"/>
  <c r="T46" i="22"/>
  <c r="S46" i="22"/>
  <c r="R46" i="22"/>
  <c r="Q46" i="22"/>
  <c r="P46" i="22"/>
  <c r="O46" i="22"/>
  <c r="N46" i="22"/>
  <c r="M46" i="22"/>
  <c r="L46" i="22"/>
  <c r="K46" i="22"/>
  <c r="J46" i="22"/>
  <c r="I46" i="22"/>
  <c r="H46" i="22"/>
  <c r="G46" i="22"/>
  <c r="F46" i="22"/>
  <c r="E46" i="22"/>
  <c r="D46" i="22"/>
  <c r="C46" i="22"/>
  <c r="B46" i="22"/>
  <c r="AA45" i="22"/>
  <c r="Z45" i="22"/>
  <c r="Y45" i="22"/>
  <c r="X45" i="22"/>
  <c r="W45" i="22"/>
  <c r="V45" i="22"/>
  <c r="U45" i="22"/>
  <c r="T45" i="22"/>
  <c r="S45" i="22"/>
  <c r="R45" i="22"/>
  <c r="Q45" i="22"/>
  <c r="P45" i="22"/>
  <c r="O45" i="22"/>
  <c r="N45" i="22"/>
  <c r="M45" i="22"/>
  <c r="L45" i="22"/>
  <c r="K45" i="22"/>
  <c r="J45" i="22"/>
  <c r="I45" i="22"/>
  <c r="H45" i="22"/>
  <c r="G45" i="22"/>
  <c r="F45" i="22"/>
  <c r="E45" i="22"/>
  <c r="D45" i="22"/>
  <c r="C45" i="22"/>
  <c r="B45" i="22"/>
  <c r="AA44" i="22"/>
  <c r="Z44" i="22"/>
  <c r="Y44" i="22"/>
  <c r="X44" i="22"/>
  <c r="W44" i="22"/>
  <c r="V44" i="22"/>
  <c r="U44" i="22"/>
  <c r="T44" i="22"/>
  <c r="S44" i="22"/>
  <c r="R44" i="22"/>
  <c r="Q44" i="22"/>
  <c r="P44" i="22"/>
  <c r="O44" i="22"/>
  <c r="N44" i="22"/>
  <c r="M44" i="22"/>
  <c r="L44" i="22"/>
  <c r="K44" i="22"/>
  <c r="J44" i="22"/>
  <c r="I44" i="22"/>
  <c r="H44" i="22"/>
  <c r="G44" i="22"/>
  <c r="F44" i="22"/>
  <c r="E44" i="22"/>
  <c r="D44" i="22"/>
  <c r="C44" i="22"/>
  <c r="B44" i="22"/>
  <c r="AA43" i="22"/>
  <c r="Z43" i="22"/>
  <c r="Y43" i="22"/>
  <c r="X43" i="22"/>
  <c r="W43" i="22"/>
  <c r="V43" i="22"/>
  <c r="U43" i="22"/>
  <c r="T43" i="22"/>
  <c r="S43" i="22"/>
  <c r="R43" i="22"/>
  <c r="Q43" i="22"/>
  <c r="P43" i="22"/>
  <c r="O43" i="22"/>
  <c r="N43" i="22"/>
  <c r="M43" i="22"/>
  <c r="L43" i="22"/>
  <c r="K43" i="22"/>
  <c r="J43" i="22"/>
  <c r="I43" i="22"/>
  <c r="H43" i="22"/>
  <c r="G43" i="22"/>
  <c r="F43" i="22"/>
  <c r="E43" i="22"/>
  <c r="D43" i="22"/>
  <c r="C43" i="22"/>
  <c r="B43" i="22"/>
  <c r="AA42" i="22"/>
  <c r="Z42" i="22"/>
  <c r="Y42" i="22"/>
  <c r="X42" i="22"/>
  <c r="W42" i="22"/>
  <c r="V42" i="22"/>
  <c r="U42" i="22"/>
  <c r="T42" i="22"/>
  <c r="S42" i="22"/>
  <c r="R42" i="22"/>
  <c r="Q42" i="22"/>
  <c r="P42" i="22"/>
  <c r="O42" i="22"/>
  <c r="N42" i="22"/>
  <c r="M42" i="22"/>
  <c r="L42" i="22"/>
  <c r="K42" i="22"/>
  <c r="J42" i="22"/>
  <c r="I42" i="22"/>
  <c r="H42" i="22"/>
  <c r="G42" i="22"/>
  <c r="F42" i="22"/>
  <c r="E42" i="22"/>
  <c r="D42" i="22"/>
  <c r="C42" i="22"/>
  <c r="B42" i="22"/>
  <c r="AA41" i="22"/>
  <c r="Z41" i="22"/>
  <c r="Y41" i="22"/>
  <c r="X41" i="22"/>
  <c r="W41" i="22"/>
  <c r="V41" i="22"/>
  <c r="U41" i="22"/>
  <c r="T41" i="22"/>
  <c r="S41" i="22"/>
  <c r="R41" i="22"/>
  <c r="Q41" i="22"/>
  <c r="P41" i="22"/>
  <c r="O41" i="22"/>
  <c r="N41" i="22"/>
  <c r="M41" i="22"/>
  <c r="L41" i="22"/>
  <c r="K41" i="22"/>
  <c r="J41" i="22"/>
  <c r="I41" i="22"/>
  <c r="H41" i="22"/>
  <c r="G41" i="22"/>
  <c r="F41" i="22"/>
  <c r="E41" i="22"/>
  <c r="D41" i="22"/>
  <c r="C41" i="22"/>
  <c r="B41" i="22"/>
  <c r="AA40" i="22"/>
  <c r="Z40" i="22"/>
  <c r="Y40" i="22"/>
  <c r="X40" i="22"/>
  <c r="W40" i="22"/>
  <c r="V40" i="22"/>
  <c r="U40" i="22"/>
  <c r="T40" i="22"/>
  <c r="S40" i="22"/>
  <c r="R40" i="22"/>
  <c r="Q40" i="22"/>
  <c r="P40" i="22"/>
  <c r="O40" i="22"/>
  <c r="N40" i="22"/>
  <c r="M40" i="22"/>
  <c r="L40" i="22"/>
  <c r="K40" i="22"/>
  <c r="J40" i="22"/>
  <c r="I40" i="22"/>
  <c r="H40" i="22"/>
  <c r="G40" i="22"/>
  <c r="F40" i="22"/>
  <c r="E40" i="22"/>
  <c r="D40" i="22"/>
  <c r="C40" i="22"/>
  <c r="B40" i="22"/>
  <c r="AC35" i="22"/>
  <c r="AB35" i="22"/>
  <c r="AA35" i="22"/>
  <c r="Z35" i="22"/>
  <c r="Y35" i="22"/>
  <c r="X35" i="22"/>
  <c r="W35" i="22"/>
  <c r="V35" i="22"/>
  <c r="U35" i="22"/>
  <c r="T35" i="22"/>
  <c r="S35" i="22"/>
  <c r="R35" i="22"/>
  <c r="Q35" i="22"/>
  <c r="P35" i="22"/>
  <c r="O35" i="22"/>
  <c r="N35" i="22"/>
  <c r="M35" i="22"/>
  <c r="L35" i="22"/>
  <c r="K35" i="22"/>
  <c r="J35" i="22"/>
  <c r="I35" i="22"/>
  <c r="H35" i="22"/>
  <c r="G35" i="22"/>
  <c r="F35" i="22"/>
  <c r="E35" i="22"/>
  <c r="D35" i="22"/>
  <c r="C35" i="22"/>
  <c r="B35" i="22"/>
  <c r="AC34" i="22"/>
  <c r="AB34" i="22"/>
  <c r="AA34" i="22"/>
  <c r="Z34" i="22"/>
  <c r="Y34" i="22"/>
  <c r="X34" i="22"/>
  <c r="W34" i="22"/>
  <c r="V34" i="22"/>
  <c r="U34" i="22"/>
  <c r="T34" i="22"/>
  <c r="S34" i="22"/>
  <c r="R34" i="22"/>
  <c r="Q34" i="22"/>
  <c r="P34" i="22"/>
  <c r="O34" i="22"/>
  <c r="N34" i="22"/>
  <c r="M34" i="22"/>
  <c r="L34" i="22"/>
  <c r="K34" i="22"/>
  <c r="J34" i="22"/>
  <c r="I34" i="22"/>
  <c r="H34" i="22"/>
  <c r="G34" i="22"/>
  <c r="F34" i="22"/>
  <c r="E34" i="22"/>
  <c r="D34" i="22"/>
  <c r="C34" i="22"/>
  <c r="B34" i="22"/>
  <c r="AC33" i="22"/>
  <c r="AB33" i="22"/>
  <c r="AA33" i="22"/>
  <c r="Z33" i="22"/>
  <c r="Y33" i="22"/>
  <c r="X33" i="22"/>
  <c r="W33" i="22"/>
  <c r="V33" i="22"/>
  <c r="U33" i="22"/>
  <c r="T33" i="22"/>
  <c r="S33" i="22"/>
  <c r="R33" i="22"/>
  <c r="Q33" i="22"/>
  <c r="P33" i="22"/>
  <c r="O33" i="22"/>
  <c r="N33" i="22"/>
  <c r="M33" i="22"/>
  <c r="L33" i="22"/>
  <c r="K33" i="22"/>
  <c r="J33" i="22"/>
  <c r="I33" i="22"/>
  <c r="H33" i="22"/>
  <c r="G33" i="22"/>
  <c r="F33" i="22"/>
  <c r="E33" i="22"/>
  <c r="D33" i="22"/>
  <c r="C33" i="22"/>
  <c r="B33"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C32" i="22"/>
  <c r="B32"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AC30" i="22"/>
  <c r="AB30" i="22"/>
  <c r="AA30" i="22"/>
  <c r="Z30" i="22"/>
  <c r="Y30" i="22"/>
  <c r="X30" i="22"/>
  <c r="W30" i="22"/>
  <c r="V30" i="22"/>
  <c r="U30" i="22"/>
  <c r="T30" i="22"/>
  <c r="S30" i="22"/>
  <c r="R30" i="22"/>
  <c r="Q30" i="22"/>
  <c r="P30" i="22"/>
  <c r="O30" i="22"/>
  <c r="N30" i="22"/>
  <c r="M30" i="22"/>
  <c r="L30" i="22"/>
  <c r="K30" i="22"/>
  <c r="J30" i="22"/>
  <c r="I30" i="22"/>
  <c r="H30" i="22"/>
  <c r="G30" i="22"/>
  <c r="F30" i="22"/>
  <c r="E30" i="22"/>
  <c r="D30" i="22"/>
  <c r="C30" i="22"/>
  <c r="B30" i="22"/>
  <c r="AC29" i="22"/>
  <c r="AB29" i="22"/>
  <c r="AA29" i="22"/>
  <c r="Z29" i="22"/>
  <c r="Y29" i="22"/>
  <c r="X29" i="22"/>
  <c r="W29" i="22"/>
  <c r="V29" i="22"/>
  <c r="U29" i="22"/>
  <c r="T29" i="22"/>
  <c r="S29" i="22"/>
  <c r="R29" i="22"/>
  <c r="Q29" i="22"/>
  <c r="P29" i="22"/>
  <c r="O29" i="22"/>
  <c r="N29" i="22"/>
  <c r="M29" i="22"/>
  <c r="L29" i="22"/>
  <c r="K29" i="22"/>
  <c r="J29" i="22"/>
  <c r="I29" i="22"/>
  <c r="H29" i="22"/>
  <c r="G29" i="22"/>
  <c r="F29" i="22"/>
  <c r="E29" i="22"/>
  <c r="D29" i="22"/>
  <c r="C29" i="22"/>
  <c r="B29" i="22"/>
  <c r="AC28" i="22"/>
  <c r="AB28" i="22"/>
  <c r="AA28" i="22"/>
  <c r="Z28" i="22"/>
  <c r="Y28" i="22"/>
  <c r="X28" i="22"/>
  <c r="W28" i="22"/>
  <c r="V28" i="22"/>
  <c r="U28" i="22"/>
  <c r="T28" i="22"/>
  <c r="S28" i="22"/>
  <c r="R28" i="22"/>
  <c r="Q28" i="22"/>
  <c r="P28" i="22"/>
  <c r="O28" i="22"/>
  <c r="N28" i="22"/>
  <c r="M28" i="22"/>
  <c r="L28" i="22"/>
  <c r="K28" i="22"/>
  <c r="J28" i="22"/>
  <c r="I28" i="22"/>
  <c r="H28" i="22"/>
  <c r="G28" i="22"/>
  <c r="F28" i="22"/>
  <c r="E28" i="22"/>
  <c r="D28" i="22"/>
  <c r="C28" i="22"/>
  <c r="B28" i="22"/>
  <c r="AC27" i="22"/>
  <c r="AB27" i="22"/>
  <c r="AA27" i="22"/>
  <c r="Z27" i="22"/>
  <c r="Y27" i="22"/>
  <c r="X27" i="22"/>
  <c r="W27" i="22"/>
  <c r="V27" i="22"/>
  <c r="U27" i="22"/>
  <c r="T27" i="22"/>
  <c r="S27" i="22"/>
  <c r="R27" i="22"/>
  <c r="Q27" i="22"/>
  <c r="P27" i="22"/>
  <c r="O27" i="22"/>
  <c r="N27" i="22"/>
  <c r="M27" i="22"/>
  <c r="L27" i="22"/>
  <c r="K27" i="22"/>
  <c r="J27" i="22"/>
  <c r="I27" i="22"/>
  <c r="H27" i="22"/>
  <c r="G27" i="22"/>
  <c r="F27" i="22"/>
  <c r="E27" i="22"/>
  <c r="D27" i="22"/>
  <c r="C27" i="22"/>
  <c r="B27" i="22"/>
  <c r="AC26" i="22"/>
  <c r="AB26" i="22"/>
  <c r="AA26" i="22"/>
  <c r="Z26" i="22"/>
  <c r="Y26" i="22"/>
  <c r="X26" i="22"/>
  <c r="W26" i="22"/>
  <c r="V26" i="22"/>
  <c r="U26" i="22"/>
  <c r="T26" i="22"/>
  <c r="S26" i="22"/>
  <c r="R26" i="22"/>
  <c r="Q26" i="22"/>
  <c r="P26" i="22"/>
  <c r="O26" i="22"/>
  <c r="N26" i="22"/>
  <c r="M26" i="22"/>
  <c r="L26" i="22"/>
  <c r="K26" i="22"/>
  <c r="J26" i="22"/>
  <c r="I26" i="22"/>
  <c r="H26" i="22"/>
  <c r="G26" i="22"/>
  <c r="F26" i="22"/>
  <c r="E26" i="22"/>
  <c r="D26" i="22"/>
  <c r="C26" i="22"/>
  <c r="B26" i="22"/>
  <c r="AC25" i="22"/>
  <c r="AB25" i="22"/>
  <c r="AA25" i="22"/>
  <c r="Z25" i="22"/>
  <c r="Y25" i="22"/>
  <c r="X25" i="22"/>
  <c r="W25" i="22"/>
  <c r="V25" i="22"/>
  <c r="U25" i="22"/>
  <c r="T25" i="22"/>
  <c r="S25" i="22"/>
  <c r="R25" i="22"/>
  <c r="Q25" i="22"/>
  <c r="P25" i="22"/>
  <c r="O25" i="22"/>
  <c r="N25" i="22"/>
  <c r="M25" i="22"/>
  <c r="L25" i="22"/>
  <c r="K25" i="22"/>
  <c r="J25" i="22"/>
  <c r="I25" i="22"/>
  <c r="H25" i="22"/>
  <c r="G25" i="22"/>
  <c r="F25" i="22"/>
  <c r="E25" i="22"/>
  <c r="D25" i="22"/>
  <c r="C25" i="22"/>
  <c r="B25" i="22"/>
  <c r="AC24" i="22"/>
  <c r="AB24" i="22"/>
  <c r="AA24" i="22"/>
  <c r="Z24" i="22"/>
  <c r="Y24" i="22"/>
  <c r="X24" i="22"/>
  <c r="W24" i="22"/>
  <c r="V24" i="22"/>
  <c r="U24" i="22"/>
  <c r="T24" i="22"/>
  <c r="S24" i="22"/>
  <c r="R24" i="22"/>
  <c r="Q24" i="22"/>
  <c r="P24" i="22"/>
  <c r="O24" i="22"/>
  <c r="N24" i="22"/>
  <c r="M24" i="22"/>
  <c r="L24" i="22"/>
  <c r="K24" i="22"/>
  <c r="J24" i="22"/>
  <c r="I24" i="22"/>
  <c r="H24" i="22"/>
  <c r="G24" i="22"/>
  <c r="F24" i="22"/>
  <c r="E24" i="22"/>
  <c r="D24" i="22"/>
  <c r="C24" i="22"/>
  <c r="B24" i="22"/>
  <c r="AC23" i="22"/>
  <c r="AB23" i="22"/>
  <c r="AA23" i="22"/>
  <c r="Z23" i="22"/>
  <c r="Y23" i="22"/>
  <c r="X23" i="22"/>
  <c r="W23" i="22"/>
  <c r="V23" i="22"/>
  <c r="U23" i="22"/>
  <c r="T23" i="22"/>
  <c r="S23" i="22"/>
  <c r="R23" i="22"/>
  <c r="Q23" i="22"/>
  <c r="P23" i="22"/>
  <c r="O23" i="22"/>
  <c r="N23" i="22"/>
  <c r="M23" i="22"/>
  <c r="L23" i="22"/>
  <c r="K23" i="22"/>
  <c r="J23" i="22"/>
  <c r="I23" i="22"/>
  <c r="H23" i="22"/>
  <c r="G23" i="22"/>
  <c r="F23" i="22"/>
  <c r="E23" i="22"/>
  <c r="D23" i="22"/>
  <c r="C23" i="22"/>
  <c r="B23" i="22"/>
  <c r="AC22" i="22"/>
  <c r="AB22" i="22"/>
  <c r="AA22" i="22"/>
  <c r="Z22" i="22"/>
  <c r="Y22" i="22"/>
  <c r="X22" i="22"/>
  <c r="W22" i="22"/>
  <c r="V22" i="22"/>
  <c r="U22" i="22"/>
  <c r="T22" i="22"/>
  <c r="S22" i="22"/>
  <c r="R22" i="22"/>
  <c r="Q22" i="22"/>
  <c r="P22" i="22"/>
  <c r="O22" i="22"/>
  <c r="N22" i="22"/>
  <c r="M22" i="22"/>
  <c r="L22" i="22"/>
  <c r="K22" i="22"/>
  <c r="J22" i="22"/>
  <c r="I22" i="22"/>
  <c r="H22" i="22"/>
  <c r="G22" i="22"/>
  <c r="F22" i="22"/>
  <c r="E22" i="22"/>
  <c r="D22" i="22"/>
  <c r="C22" i="22"/>
  <c r="B22"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21" i="22"/>
  <c r="B21" i="22"/>
  <c r="AC20" i="22"/>
  <c r="AB20" i="22"/>
  <c r="AA20" i="22"/>
  <c r="Z20" i="22"/>
  <c r="Y20" i="22"/>
  <c r="X20" i="22"/>
  <c r="W20" i="22"/>
  <c r="V20" i="22"/>
  <c r="U20" i="22"/>
  <c r="T20" i="22"/>
  <c r="S20" i="22"/>
  <c r="R20" i="22"/>
  <c r="Q20" i="22"/>
  <c r="P20" i="22"/>
  <c r="O20" i="22"/>
  <c r="N20" i="22"/>
  <c r="M20" i="22"/>
  <c r="L20" i="22"/>
  <c r="K20" i="22"/>
  <c r="J20" i="22"/>
  <c r="I20" i="22"/>
  <c r="H20" i="22"/>
  <c r="G20" i="22"/>
  <c r="F20" i="22"/>
  <c r="E20" i="22"/>
  <c r="D20" i="22"/>
  <c r="C20" i="22"/>
  <c r="B20" i="22"/>
  <c r="AC19" i="22"/>
  <c r="AB19" i="22"/>
  <c r="AA19" i="22"/>
  <c r="Z19" i="22"/>
  <c r="Y19" i="22"/>
  <c r="X19" i="22"/>
  <c r="W19" i="22"/>
  <c r="V19" i="22"/>
  <c r="U19" i="22"/>
  <c r="T19" i="22"/>
  <c r="S19" i="22"/>
  <c r="R19" i="22"/>
  <c r="Q19" i="22"/>
  <c r="P19" i="22"/>
  <c r="O19" i="22"/>
  <c r="N19" i="22"/>
  <c r="M19" i="22"/>
  <c r="L19" i="22"/>
  <c r="K19" i="22"/>
  <c r="J19" i="22"/>
  <c r="I19" i="22"/>
  <c r="H19" i="22"/>
  <c r="G19" i="22"/>
  <c r="F19" i="22"/>
  <c r="E19" i="22"/>
  <c r="D19" i="22"/>
  <c r="C19" i="22"/>
  <c r="B19" i="22"/>
  <c r="AC18" i="22"/>
  <c r="AB18" i="22"/>
  <c r="AA18" i="22"/>
  <c r="Z18" i="22"/>
  <c r="Y18" i="22"/>
  <c r="X18" i="22"/>
  <c r="W18" i="22"/>
  <c r="V18" i="22"/>
  <c r="U18" i="22"/>
  <c r="T18" i="22"/>
  <c r="S18" i="22"/>
  <c r="R18" i="22"/>
  <c r="Q18" i="22"/>
  <c r="P18" i="22"/>
  <c r="O18" i="22"/>
  <c r="N18" i="22"/>
  <c r="M18" i="22"/>
  <c r="L18" i="22"/>
  <c r="K18" i="22"/>
  <c r="J18" i="22"/>
  <c r="I18" i="22"/>
  <c r="H18" i="22"/>
  <c r="G18" i="22"/>
  <c r="F18" i="22"/>
  <c r="E18" i="22"/>
  <c r="D18" i="22"/>
  <c r="C18" i="22"/>
  <c r="B18" i="22"/>
  <c r="AC17" i="22"/>
  <c r="AB17" i="22"/>
  <c r="AA17" i="22"/>
  <c r="Z17" i="22"/>
  <c r="Y17" i="22"/>
  <c r="X17" i="22"/>
  <c r="W17" i="22"/>
  <c r="V17" i="22"/>
  <c r="U17" i="22"/>
  <c r="T17" i="22"/>
  <c r="S17" i="22"/>
  <c r="R17" i="22"/>
  <c r="Q17" i="22"/>
  <c r="P17" i="22"/>
  <c r="O17" i="22"/>
  <c r="N17" i="22"/>
  <c r="M17" i="22"/>
  <c r="L17" i="22"/>
  <c r="K17" i="22"/>
  <c r="J17" i="22"/>
  <c r="I17" i="22"/>
  <c r="H17" i="22"/>
  <c r="G17" i="22"/>
  <c r="F17" i="22"/>
  <c r="E17" i="22"/>
  <c r="D17" i="22"/>
  <c r="C17" i="22"/>
  <c r="B17" i="22"/>
  <c r="AC16" i="22"/>
  <c r="AB16" i="22"/>
  <c r="AA16" i="22"/>
  <c r="Z16" i="22"/>
  <c r="Y16" i="22"/>
  <c r="X16" i="22"/>
  <c r="W16" i="22"/>
  <c r="V16" i="22"/>
  <c r="U16" i="22"/>
  <c r="T16" i="22"/>
  <c r="S16" i="22"/>
  <c r="R16" i="22"/>
  <c r="Q16" i="22"/>
  <c r="P16" i="22"/>
  <c r="O16" i="22"/>
  <c r="N16" i="22"/>
  <c r="M16" i="22"/>
  <c r="L16" i="22"/>
  <c r="K16" i="22"/>
  <c r="J16" i="22"/>
  <c r="I16" i="22"/>
  <c r="H16" i="22"/>
  <c r="G16" i="22"/>
  <c r="F16" i="22"/>
  <c r="E16" i="22"/>
  <c r="D16" i="22"/>
  <c r="C16" i="22"/>
  <c r="B16" i="22"/>
  <c r="AC15" i="22"/>
  <c r="AB15" i="22"/>
  <c r="AA15" i="22"/>
  <c r="Z15" i="22"/>
  <c r="Y15" i="22"/>
  <c r="X15" i="22"/>
  <c r="W15" i="22"/>
  <c r="V15" i="22"/>
  <c r="U15" i="22"/>
  <c r="T15" i="22"/>
  <c r="S15" i="22"/>
  <c r="R15" i="22"/>
  <c r="Q15" i="22"/>
  <c r="P15" i="22"/>
  <c r="O15" i="22"/>
  <c r="N15" i="22"/>
  <c r="M15" i="22"/>
  <c r="L15" i="22"/>
  <c r="K15" i="22"/>
  <c r="J15" i="22"/>
  <c r="I15" i="22"/>
  <c r="H15" i="22"/>
  <c r="G15" i="22"/>
  <c r="F15" i="22"/>
  <c r="E15" i="22"/>
  <c r="D15" i="22"/>
  <c r="C15" i="22"/>
  <c r="B15" i="22"/>
  <c r="AC14" i="22"/>
  <c r="AB14" i="22"/>
  <c r="AA14" i="22"/>
  <c r="Z14" i="22"/>
  <c r="Y14" i="22"/>
  <c r="X14" i="22"/>
  <c r="W14" i="22"/>
  <c r="V14" i="22"/>
  <c r="U14" i="22"/>
  <c r="T14" i="22"/>
  <c r="S14" i="22"/>
  <c r="R14" i="22"/>
  <c r="Q14" i="22"/>
  <c r="P14" i="22"/>
  <c r="O14" i="22"/>
  <c r="N14" i="22"/>
  <c r="M14" i="22"/>
  <c r="L14" i="22"/>
  <c r="K14" i="22"/>
  <c r="J14" i="22"/>
  <c r="I14" i="22"/>
  <c r="H14" i="22"/>
  <c r="G14" i="22"/>
  <c r="F14" i="22"/>
  <c r="E14" i="22"/>
  <c r="D14" i="22"/>
  <c r="C14" i="22"/>
  <c r="B14" i="22"/>
  <c r="AC13" i="22"/>
  <c r="AB13" i="22"/>
  <c r="AA13" i="22"/>
  <c r="Z13" i="22"/>
  <c r="Y13" i="22"/>
  <c r="X13" i="22"/>
  <c r="W13" i="22"/>
  <c r="V13" i="22"/>
  <c r="U13" i="22"/>
  <c r="T13" i="22"/>
  <c r="S13" i="22"/>
  <c r="R13" i="22"/>
  <c r="Q13" i="22"/>
  <c r="P13" i="22"/>
  <c r="O13" i="22"/>
  <c r="N13" i="22"/>
  <c r="M13" i="22"/>
  <c r="L13" i="22"/>
  <c r="K13" i="22"/>
  <c r="J13" i="22"/>
  <c r="I13" i="22"/>
  <c r="H13" i="22"/>
  <c r="G13" i="22"/>
  <c r="F13" i="22"/>
  <c r="E13" i="22"/>
  <c r="D13" i="22"/>
  <c r="C13" i="22"/>
  <c r="B13" i="22"/>
  <c r="AC12" i="22"/>
  <c r="AB12" i="22"/>
  <c r="AA12" i="22"/>
  <c r="Z12" i="22"/>
  <c r="Y12" i="22"/>
  <c r="X12" i="22"/>
  <c r="W12" i="22"/>
  <c r="V12" i="22"/>
  <c r="U12" i="22"/>
  <c r="T12" i="22"/>
  <c r="S12" i="22"/>
  <c r="R12" i="22"/>
  <c r="Q12" i="22"/>
  <c r="P12" i="22"/>
  <c r="O12" i="22"/>
  <c r="N12" i="22"/>
  <c r="M12" i="22"/>
  <c r="L12" i="22"/>
  <c r="K12" i="22"/>
  <c r="J12" i="22"/>
  <c r="I12" i="22"/>
  <c r="H12" i="22"/>
  <c r="G12" i="22"/>
  <c r="F12" i="22"/>
  <c r="E12" i="22"/>
  <c r="D12" i="22"/>
  <c r="C12" i="22"/>
  <c r="B12" i="22"/>
  <c r="AC11" i="22"/>
  <c r="AB11" i="22"/>
  <c r="AA11" i="22"/>
  <c r="Z11" i="22"/>
  <c r="Y11" i="22"/>
  <c r="X11" i="22"/>
  <c r="W11" i="22"/>
  <c r="V11" i="22"/>
  <c r="U11" i="22"/>
  <c r="T11" i="22"/>
  <c r="S11" i="22"/>
  <c r="R11" i="22"/>
  <c r="Q11" i="22"/>
  <c r="P11" i="22"/>
  <c r="O11" i="22"/>
  <c r="N11" i="22"/>
  <c r="M11" i="22"/>
  <c r="L11" i="22"/>
  <c r="K11" i="22"/>
  <c r="J11" i="22"/>
  <c r="I11" i="22"/>
  <c r="H11" i="22"/>
  <c r="G11" i="22"/>
  <c r="F11" i="22"/>
  <c r="E11" i="22"/>
  <c r="D11" i="22"/>
  <c r="C11" i="22"/>
  <c r="B11" i="22"/>
  <c r="AC10" i="22"/>
  <c r="AB10" i="22"/>
  <c r="AA10" i="22"/>
  <c r="Z10" i="22"/>
  <c r="Y10" i="22"/>
  <c r="X10" i="22"/>
  <c r="W10" i="22"/>
  <c r="V10" i="22"/>
  <c r="U10" i="22"/>
  <c r="T10" i="22"/>
  <c r="S10" i="22"/>
  <c r="R10" i="22"/>
  <c r="Q10" i="22"/>
  <c r="P10" i="22"/>
  <c r="O10" i="22"/>
  <c r="N10" i="22"/>
  <c r="M10" i="22"/>
  <c r="L10" i="22"/>
  <c r="K10" i="22"/>
  <c r="J10" i="22"/>
  <c r="I10" i="22"/>
  <c r="H10" i="22"/>
  <c r="G10" i="22"/>
  <c r="F10" i="22"/>
  <c r="E10" i="22"/>
  <c r="D10" i="22"/>
  <c r="C10" i="22"/>
  <c r="B10" i="22"/>
  <c r="AC9" i="22"/>
  <c r="AB9" i="22"/>
  <c r="AA9" i="22"/>
  <c r="Z9" i="22"/>
  <c r="Y9" i="22"/>
  <c r="X9" i="22"/>
  <c r="W9" i="22"/>
  <c r="V9" i="22"/>
  <c r="U9" i="22"/>
  <c r="T9" i="22"/>
  <c r="S9" i="22"/>
  <c r="R9" i="22"/>
  <c r="Q9" i="22"/>
  <c r="P9" i="22"/>
  <c r="O9" i="22"/>
  <c r="N9" i="22"/>
  <c r="M9" i="22"/>
  <c r="L9" i="22"/>
  <c r="K9" i="22"/>
  <c r="J9" i="22"/>
  <c r="I9" i="22"/>
  <c r="H9" i="22"/>
  <c r="G9" i="22"/>
  <c r="F9" i="22"/>
  <c r="E9" i="22"/>
  <c r="D9" i="22"/>
  <c r="C9" i="22"/>
  <c r="B9" i="22"/>
  <c r="AC8" i="22"/>
  <c r="AB8" i="22"/>
  <c r="AA8" i="22"/>
  <c r="Z8" i="22"/>
  <c r="Y8" i="22"/>
  <c r="X8" i="22"/>
  <c r="W8" i="22"/>
  <c r="V8" i="22"/>
  <c r="U8" i="22"/>
  <c r="T8" i="22"/>
  <c r="S8" i="22"/>
  <c r="R8" i="22"/>
  <c r="Q8" i="22"/>
  <c r="P8" i="22"/>
  <c r="O8" i="22"/>
  <c r="N8" i="22"/>
  <c r="M8" i="22"/>
  <c r="L8" i="22"/>
  <c r="K8" i="22"/>
  <c r="J8" i="22"/>
  <c r="I8" i="22"/>
  <c r="H8" i="22"/>
  <c r="G8" i="22"/>
  <c r="F8" i="22"/>
  <c r="E8" i="22"/>
  <c r="D8" i="22"/>
  <c r="C8" i="22"/>
  <c r="B8" i="22"/>
  <c r="AC7" i="22"/>
  <c r="AB7" i="22"/>
  <c r="AA7" i="22"/>
  <c r="Z7" i="22"/>
  <c r="Y7" i="22"/>
  <c r="X7" i="22"/>
  <c r="W7" i="22"/>
  <c r="V7" i="22"/>
  <c r="U7" i="22"/>
  <c r="T7" i="22"/>
  <c r="S7" i="22"/>
  <c r="R7" i="22"/>
  <c r="Q7" i="22"/>
  <c r="P7" i="22"/>
  <c r="O7" i="22"/>
  <c r="N7" i="22"/>
  <c r="M7" i="22"/>
  <c r="L7" i="22"/>
  <c r="K7" i="22"/>
  <c r="J7" i="22"/>
  <c r="I7" i="22"/>
  <c r="H7" i="22"/>
  <c r="G7" i="22"/>
  <c r="F7" i="22"/>
  <c r="E7" i="22"/>
  <c r="D7" i="22"/>
  <c r="C7" i="22"/>
  <c r="B7" i="22"/>
  <c r="AC6" i="22"/>
  <c r="AB6" i="22"/>
  <c r="AA6" i="22"/>
  <c r="Z6" i="22"/>
  <c r="Y6" i="22"/>
  <c r="X6" i="22"/>
  <c r="W6" i="22"/>
  <c r="V6" i="22"/>
  <c r="U6" i="22"/>
  <c r="T6" i="22"/>
  <c r="S6" i="22"/>
  <c r="R6" i="22"/>
  <c r="Q6" i="22"/>
  <c r="P6" i="22"/>
  <c r="O6" i="22"/>
  <c r="N6" i="22"/>
  <c r="M6" i="22"/>
  <c r="L6" i="22"/>
  <c r="K6" i="22"/>
  <c r="J6" i="22"/>
  <c r="I6" i="22"/>
  <c r="H6" i="22"/>
  <c r="G6" i="22"/>
  <c r="F6" i="22"/>
  <c r="E6" i="22"/>
  <c r="D6" i="22"/>
  <c r="C6" i="22"/>
  <c r="B6" i="22"/>
  <c r="H59" i="4" l="1"/>
  <c r="H50" i="4" l="1"/>
  <c r="H54" i="4"/>
  <c r="H55" i="4"/>
  <c r="H56" i="4"/>
  <c r="H37" i="4"/>
  <c r="H38" i="4"/>
  <c r="H9" i="4"/>
  <c r="H10" i="4"/>
  <c r="H11" i="4"/>
  <c r="H12" i="4"/>
  <c r="H13" i="4"/>
  <c r="H14" i="4"/>
  <c r="H15" i="4"/>
  <c r="H16" i="4"/>
  <c r="H17" i="4"/>
  <c r="H18" i="4"/>
  <c r="H19" i="4"/>
  <c r="H23" i="4"/>
  <c r="H24" i="4"/>
  <c r="H25" i="4"/>
  <c r="H26" i="4"/>
  <c r="H27" i="4"/>
  <c r="H28" i="4"/>
  <c r="H30" i="4"/>
  <c r="H31" i="4"/>
  <c r="H32" i="4"/>
  <c r="H33" i="4"/>
  <c r="H39" i="4"/>
  <c r="H41" i="4"/>
  <c r="H46" i="4"/>
  <c r="H47" i="4"/>
  <c r="H48" i="4"/>
  <c r="H49" i="4"/>
  <c r="H8" i="4"/>
  <c r="K11" i="4" l="1"/>
  <c r="H57" i="4"/>
  <c r="K12" i="4"/>
  <c r="K10" i="4"/>
  <c r="K9" i="4"/>
  <c r="H5" i="4"/>
  <c r="H6" i="4" l="1"/>
  <c r="E20" i="4" l="1"/>
  <c r="H20" i="4" s="1"/>
  <c r="H52" i="4" l="1"/>
  <c r="H60" i="4" s="1"/>
  <c r="O26" i="24"/>
</calcChain>
</file>

<file path=xl/sharedStrings.xml><?xml version="1.0" encoding="utf-8"?>
<sst xmlns="http://schemas.openxmlformats.org/spreadsheetml/2006/main" count="360" uniqueCount="251">
  <si>
    <r>
      <rPr>
        <b/>
        <sz val="12"/>
        <color indexed="8"/>
        <rFont val="標楷體"/>
        <family val="4"/>
        <charset val="136"/>
      </rPr>
      <t>項目</t>
    </r>
  </si>
  <si>
    <r>
      <rPr>
        <b/>
        <sz val="12"/>
        <color indexed="8"/>
        <rFont val="標楷體"/>
        <family val="4"/>
        <charset val="136"/>
      </rPr>
      <t>單價</t>
    </r>
  </si>
  <si>
    <r>
      <rPr>
        <b/>
        <sz val="12"/>
        <color indexed="8"/>
        <rFont val="標楷體"/>
        <family val="4"/>
        <charset val="136"/>
      </rPr>
      <t>總價</t>
    </r>
  </si>
  <si>
    <r>
      <rPr>
        <b/>
        <sz val="12"/>
        <color indexed="8"/>
        <rFont val="標楷體"/>
        <family val="4"/>
        <charset val="136"/>
      </rPr>
      <t>說明</t>
    </r>
  </si>
  <si>
    <t>式</t>
    <phoneticPr fontId="2" type="noConversion"/>
  </si>
  <si>
    <r>
      <rPr>
        <b/>
        <sz val="12"/>
        <color indexed="8"/>
        <rFont val="標楷體"/>
        <family val="4"/>
        <charset val="136"/>
      </rPr>
      <t>小計</t>
    </r>
  </si>
  <si>
    <r>
      <rPr>
        <sz val="12"/>
        <color indexed="8"/>
        <rFont val="標楷體"/>
        <family val="4"/>
        <charset val="136"/>
      </rPr>
      <t>件</t>
    </r>
    <phoneticPr fontId="2" type="noConversion"/>
  </si>
  <si>
    <r>
      <rPr>
        <sz val="12"/>
        <color indexed="8"/>
        <rFont val="標楷體"/>
        <family val="4"/>
        <charset val="136"/>
      </rPr>
      <t>內聘</t>
    </r>
  </si>
  <si>
    <r>
      <rPr>
        <b/>
        <sz val="12"/>
        <color indexed="57"/>
        <rFont val="標楷體"/>
        <family val="4"/>
        <charset val="136"/>
      </rPr>
      <t>其他</t>
    </r>
    <phoneticPr fontId="2" type="noConversion"/>
  </si>
  <si>
    <t>式</t>
    <phoneticPr fontId="2" type="noConversion"/>
  </si>
  <si>
    <t>衛生福利部及所屬機關研究計畫助理人員工作酬金支給基準表</t>
  </si>
  <si>
    <t>單位：新台幣元</t>
  </si>
  <si>
    <t>兼任助理</t>
  </si>
  <si>
    <t>年資</t>
  </si>
  <si>
    <t>學士</t>
  </si>
  <si>
    <t>碩士</t>
  </si>
  <si>
    <r>
      <t>1.</t>
    </r>
    <r>
      <rPr>
        <sz val="14"/>
        <color indexed="8"/>
        <rFont val="標楷體"/>
        <family val="4"/>
        <charset val="136"/>
      </rPr>
      <t>表列數額為月支工作酬金標準。</t>
    </r>
  </si>
  <si>
    <t>級距</t>
    <phoneticPr fontId="2" type="noConversion"/>
  </si>
  <si>
    <t>勞保自</t>
    <phoneticPr fontId="2" type="noConversion"/>
  </si>
  <si>
    <t>勞保公</t>
    <phoneticPr fontId="2" type="noConversion"/>
  </si>
  <si>
    <t>健保自</t>
    <phoneticPr fontId="2" type="noConversion"/>
  </si>
  <si>
    <t>健保公</t>
    <phoneticPr fontId="2" type="noConversion"/>
  </si>
  <si>
    <t>勞退自</t>
    <phoneticPr fontId="2" type="noConversion"/>
  </si>
  <si>
    <t>勞退公</t>
    <phoneticPr fontId="2" type="noConversion"/>
  </si>
  <si>
    <t>博士班研究生獎助金</t>
    <phoneticPr fontId="2" type="noConversion"/>
  </si>
  <si>
    <t>研究酬金</t>
    <phoneticPr fontId="2" type="noConversion"/>
  </si>
  <si>
    <t>研究助學金</t>
    <phoneticPr fontId="2" type="noConversion"/>
  </si>
  <si>
    <t>-</t>
    <phoneticPr fontId="2" type="noConversion"/>
  </si>
  <si>
    <t>-</t>
    <phoneticPr fontId="2" type="noConversion"/>
  </si>
  <si>
    <r>
      <rPr>
        <sz val="14"/>
        <color rgb="FFFF0000"/>
        <rFont val="標楷體"/>
        <family val="4"/>
        <charset val="136"/>
      </rPr>
      <t>自</t>
    </r>
    <r>
      <rPr>
        <sz val="14"/>
        <color rgb="FFFF0000"/>
        <rFont val="Times New Roman"/>
        <family val="1"/>
      </rPr>
      <t>108</t>
    </r>
    <r>
      <rPr>
        <sz val="14"/>
        <color rgb="FFFF0000"/>
        <rFont val="標楷體"/>
        <family val="4"/>
        <charset val="136"/>
      </rPr>
      <t>年</t>
    </r>
    <r>
      <rPr>
        <sz val="14"/>
        <color rgb="FFFF0000"/>
        <rFont val="Times New Roman"/>
        <family val="1"/>
      </rPr>
      <t>1</t>
    </r>
    <r>
      <rPr>
        <sz val="14"/>
        <color rgb="FFFF0000"/>
        <rFont val="標楷體"/>
        <family val="4"/>
        <charset val="136"/>
      </rPr>
      <t>月</t>
    </r>
    <r>
      <rPr>
        <sz val="14"/>
        <color rgb="FFFF0000"/>
        <rFont val="Times New Roman"/>
        <family val="1"/>
      </rPr>
      <t>1</t>
    </r>
    <r>
      <rPr>
        <sz val="14"/>
        <color rgb="FFFF0000"/>
        <rFont val="標楷體"/>
        <family val="4"/>
        <charset val="136"/>
      </rPr>
      <t>日起，每月基本工資調整為新臺幣</t>
    </r>
    <r>
      <rPr>
        <sz val="14"/>
        <color rgb="FFFF0000"/>
        <rFont val="Times New Roman"/>
        <family val="1"/>
      </rPr>
      <t>(</t>
    </r>
    <r>
      <rPr>
        <sz val="14"/>
        <color rgb="FFFF0000"/>
        <rFont val="標楷體"/>
        <family val="4"/>
        <charset val="136"/>
      </rPr>
      <t>以下同</t>
    </r>
    <r>
      <rPr>
        <sz val="14"/>
        <color rgb="FFFF0000"/>
        <rFont val="Times New Roman"/>
        <family val="1"/>
      </rPr>
      <t>)23,100</t>
    </r>
    <r>
      <rPr>
        <sz val="14"/>
        <color rgb="FFFF0000"/>
        <rFont val="標楷體"/>
        <family val="4"/>
        <charset val="136"/>
      </rPr>
      <t>元；每小時基本工資調整為</t>
    </r>
    <r>
      <rPr>
        <sz val="14"/>
        <color rgb="FFFF0000"/>
        <rFont val="Times New Roman"/>
        <family val="1"/>
      </rPr>
      <t>150</t>
    </r>
    <r>
      <rPr>
        <sz val="14"/>
        <color rgb="FFFF0000"/>
        <rFont val="標楷體"/>
        <family val="4"/>
        <charset val="136"/>
      </rPr>
      <t>元，請查照。</t>
    </r>
  </si>
  <si>
    <t>普通事故費率</t>
  </si>
  <si>
    <t>單位</t>
  </si>
  <si>
    <t xml:space="preserve">          或利用網路快速服務/保險費/給付金額試算/勞保、就保個人保險費試算項下查詢。                                                                                                                                                                                                               </t>
  </si>
  <si>
    <r>
      <rPr>
        <sz val="16"/>
        <color rgb="FF000000"/>
        <rFont val="標楷體"/>
        <family val="4"/>
        <charset val="136"/>
      </rPr>
      <t>【註】</t>
    </r>
  </si>
  <si>
    <r>
      <rPr>
        <sz val="14"/>
        <color rgb="FF000000"/>
        <rFont val="標楷體"/>
        <family val="4"/>
        <charset val="136"/>
      </rPr>
      <t>最高以不超過</t>
    </r>
    <r>
      <rPr>
        <sz val="14"/>
        <color indexed="8"/>
        <rFont val="Times New Roman"/>
        <family val="1"/>
      </rPr>
      <t>15</t>
    </r>
    <r>
      <rPr>
        <sz val="14"/>
        <color indexed="8"/>
        <rFont val="標楷體"/>
        <family val="4"/>
        <charset val="136"/>
      </rPr>
      <t>個獎助單元為限</t>
    </r>
  </si>
  <si>
    <r>
      <rPr>
        <sz val="14"/>
        <color rgb="FF000000"/>
        <rFont val="標楷體"/>
        <family val="4"/>
        <charset val="136"/>
      </rPr>
      <t>最高以不超過</t>
    </r>
    <r>
      <rPr>
        <sz val="14"/>
        <color indexed="8"/>
        <rFont val="Times New Roman"/>
        <family val="1"/>
      </rPr>
      <t xml:space="preserve"> 17</t>
    </r>
    <r>
      <rPr>
        <sz val="14"/>
        <color indexed="8"/>
        <rFont val="標楷體"/>
        <family val="4"/>
        <charset val="136"/>
      </rPr>
      <t>個獎助單元為限</t>
    </r>
  </si>
  <si>
    <r>
      <rPr>
        <sz val="14"/>
        <color rgb="FF000000"/>
        <rFont val="標楷體"/>
        <family val="4"/>
        <charset val="136"/>
      </rPr>
      <t>最高以不超過</t>
    </r>
    <r>
      <rPr>
        <sz val="14"/>
        <color indexed="8"/>
        <rFont val="Times New Roman"/>
        <family val="1"/>
      </rPr>
      <t xml:space="preserve"> 5</t>
    </r>
    <r>
      <rPr>
        <sz val="14"/>
        <color indexed="8"/>
        <rFont val="標楷體"/>
        <family val="4"/>
        <charset val="136"/>
      </rPr>
      <t>個獎助單元為限</t>
    </r>
  </si>
  <si>
    <r>
      <rPr>
        <sz val="14"/>
        <color rgb="FF000000"/>
        <rFont val="標楷體"/>
        <family val="4"/>
        <charset val="136"/>
      </rPr>
      <t>最高以不超過</t>
    </r>
    <r>
      <rPr>
        <sz val="14"/>
        <color indexed="8"/>
        <rFont val="Times New Roman"/>
        <family val="1"/>
      </rPr>
      <t xml:space="preserve"> 3</t>
    </r>
    <r>
      <rPr>
        <sz val="14"/>
        <color indexed="8"/>
        <rFont val="標楷體"/>
        <family val="4"/>
        <charset val="136"/>
      </rPr>
      <t>個獎助單元為限</t>
    </r>
  </si>
  <si>
    <r>
      <rPr>
        <sz val="14"/>
        <color rgb="FF000000"/>
        <rFont val="標楷體"/>
        <family val="4"/>
        <charset val="136"/>
      </rPr>
      <t>每一獎助單元為新台幣</t>
    </r>
    <r>
      <rPr>
        <sz val="14"/>
        <color indexed="8"/>
        <rFont val="Times New Roman"/>
        <family val="1"/>
      </rPr>
      <t>2,000</t>
    </r>
    <r>
      <rPr>
        <sz val="14"/>
        <color indexed="8"/>
        <rFont val="標楷體"/>
        <family val="4"/>
        <charset val="136"/>
      </rPr>
      <t>元</t>
    </r>
  </si>
  <si>
    <r>
      <t>2.</t>
    </r>
    <r>
      <rPr>
        <sz val="14"/>
        <color indexed="8"/>
        <rFont val="Times New Roman"/>
        <family val="1"/>
      </rPr>
      <t xml:space="preserve"> 107</t>
    </r>
    <r>
      <rPr>
        <sz val="14"/>
        <color indexed="8"/>
        <rFont val="標楷體"/>
        <family val="4"/>
        <charset val="136"/>
      </rPr>
      <t>年</t>
    </r>
    <r>
      <rPr>
        <sz val="14"/>
        <color indexed="8"/>
        <rFont val="Times New Roman"/>
        <family val="1"/>
      </rPr>
      <t>3</t>
    </r>
    <r>
      <rPr>
        <sz val="14"/>
        <color indexed="8"/>
        <rFont val="標楷體"/>
        <family val="4"/>
        <charset val="136"/>
      </rPr>
      <t>月</t>
    </r>
    <r>
      <rPr>
        <sz val="14"/>
        <color indexed="8"/>
        <rFont val="Times New Roman"/>
        <family val="1"/>
      </rPr>
      <t>22</t>
    </r>
    <r>
      <rPr>
        <sz val="14"/>
        <color indexed="8"/>
        <rFont val="標楷體"/>
        <family val="4"/>
        <charset val="136"/>
      </rPr>
      <t>日衛部科字第</t>
    </r>
    <r>
      <rPr>
        <sz val="14"/>
        <color indexed="8"/>
        <rFont val="Times New Roman"/>
        <family val="1"/>
      </rPr>
      <t>1074060094B</t>
    </r>
    <r>
      <rPr>
        <sz val="14"/>
        <color indexed="8"/>
        <rFont val="標楷體"/>
        <family val="4"/>
        <charset val="136"/>
      </rPr>
      <t>號函修正。</t>
    </r>
  </si>
  <si>
    <r>
      <rPr>
        <sz val="14"/>
        <color rgb="FFFF0000"/>
        <rFont val="標楷體"/>
        <family val="4"/>
        <charset val="136"/>
      </rPr>
      <t>「基本工資」調整業經勞動部</t>
    </r>
    <r>
      <rPr>
        <sz val="14"/>
        <color rgb="FFFF0000"/>
        <rFont val="Times New Roman"/>
        <family val="1"/>
      </rPr>
      <t>107</t>
    </r>
    <r>
      <rPr>
        <sz val="14"/>
        <color rgb="FFFF0000"/>
        <rFont val="標楷體"/>
        <family val="4"/>
        <charset val="136"/>
      </rPr>
      <t>年</t>
    </r>
    <r>
      <rPr>
        <sz val="14"/>
        <color rgb="FFFF0000"/>
        <rFont val="Times New Roman"/>
        <family val="1"/>
      </rPr>
      <t>9</t>
    </r>
    <r>
      <rPr>
        <sz val="14"/>
        <color rgb="FFFF0000"/>
        <rFont val="標楷體"/>
        <family val="4"/>
        <charset val="136"/>
      </rPr>
      <t>月</t>
    </r>
    <r>
      <rPr>
        <sz val="14"/>
        <color rgb="FFFF0000"/>
        <rFont val="Times New Roman"/>
        <family val="1"/>
      </rPr>
      <t>5</t>
    </r>
    <r>
      <rPr>
        <sz val="14"/>
        <color rgb="FFFF0000"/>
        <rFont val="標楷體"/>
        <family val="4"/>
        <charset val="136"/>
      </rPr>
      <t>日勞動條</t>
    </r>
    <r>
      <rPr>
        <sz val="14"/>
        <color rgb="FFFF0000"/>
        <rFont val="Times New Roman"/>
        <family val="1"/>
      </rPr>
      <t>2</t>
    </r>
    <r>
      <rPr>
        <sz val="14"/>
        <color rgb="FFFF0000"/>
        <rFont val="標楷體"/>
        <family val="4"/>
        <charset val="136"/>
      </rPr>
      <t>字第</t>
    </r>
    <r>
      <rPr>
        <sz val="14"/>
        <color rgb="FFFF0000"/>
        <rFont val="Times New Roman"/>
        <family val="1"/>
      </rPr>
      <t>1070131233</t>
    </r>
    <r>
      <rPr>
        <sz val="14"/>
        <color rgb="FFFF0000"/>
        <rFont val="標楷體"/>
        <family val="4"/>
        <charset val="136"/>
      </rPr>
      <t>號公告發布。</t>
    </r>
    <phoneticPr fontId="29" type="noConversion"/>
  </si>
  <si>
    <t>研究酬金</t>
    <phoneticPr fontId="2" type="noConversion"/>
  </si>
  <si>
    <t>研究助學金</t>
    <phoneticPr fontId="2" type="noConversion"/>
  </si>
  <si>
    <t>博士班研究生獎助金</t>
    <phoneticPr fontId="2" type="noConversion"/>
  </si>
  <si>
    <t>單位</t>
    <phoneticPr fontId="2" type="noConversion"/>
  </si>
  <si>
    <t>助教級</t>
    <phoneticPr fontId="2" type="noConversion"/>
  </si>
  <si>
    <t>講師級</t>
    <phoneticPr fontId="2" type="noConversion"/>
  </si>
  <si>
    <t>大專學生</t>
    <phoneticPr fontId="2" type="noConversion"/>
  </si>
  <si>
    <t>碩士班研究生</t>
    <phoneticPr fontId="2" type="noConversion"/>
  </si>
  <si>
    <t>已獲博士候選人資格者</t>
    <phoneticPr fontId="2" type="noConversion"/>
  </si>
  <si>
    <t>未獲博士候選人資格者</t>
    <phoneticPr fontId="2" type="noConversion"/>
  </si>
  <si>
    <t>類別</t>
    <phoneticPr fontId="2" type="noConversion"/>
  </si>
  <si>
    <t>級別</t>
    <phoneticPr fontId="2" type="noConversion"/>
  </si>
  <si>
    <t>五專（二專）</t>
    <phoneticPr fontId="2" type="noConversion"/>
  </si>
  <si>
    <t>第二年</t>
    <phoneticPr fontId="2" type="noConversion"/>
  </si>
  <si>
    <t>第三年</t>
    <phoneticPr fontId="2" type="noConversion"/>
  </si>
  <si>
    <t>第四年</t>
    <phoneticPr fontId="2" type="noConversion"/>
  </si>
  <si>
    <t>第五年</t>
    <phoneticPr fontId="2" type="noConversion"/>
  </si>
  <si>
    <t>第六年</t>
    <phoneticPr fontId="2" type="noConversion"/>
  </si>
  <si>
    <t>第七年</t>
    <phoneticPr fontId="2" type="noConversion"/>
  </si>
  <si>
    <t>第八年</t>
    <phoneticPr fontId="2" type="noConversion"/>
  </si>
  <si>
    <t>第九年</t>
    <phoneticPr fontId="2" type="noConversion"/>
  </si>
  <si>
    <t>第一年</t>
    <phoneticPr fontId="2" type="noConversion"/>
  </si>
  <si>
    <t>工資墊償基金</t>
    <phoneticPr fontId="2" type="noConversion"/>
  </si>
  <si>
    <t>協同主持人</t>
    <phoneticPr fontId="2" type="noConversion"/>
  </si>
  <si>
    <t>兼任研究員</t>
    <phoneticPr fontId="2" type="noConversion"/>
  </si>
  <si>
    <t>-</t>
    <phoneticPr fontId="2" type="noConversion"/>
  </si>
  <si>
    <t>合計</t>
    <phoneticPr fontId="2" type="noConversion"/>
  </si>
  <si>
    <t>不可填</t>
    <phoneticPr fontId="2" type="noConversion"/>
  </si>
  <si>
    <r>
      <rPr>
        <b/>
        <sz val="11"/>
        <color indexed="8"/>
        <rFont val="標楷體"/>
        <family val="4"/>
        <charset val="136"/>
      </rPr>
      <t>錯誤，詳見說明</t>
    </r>
    <phoneticPr fontId="2" type="noConversion"/>
  </si>
  <si>
    <t>否</t>
  </si>
  <si>
    <t>普通保險事故：</t>
    <phoneticPr fontId="2" type="noConversion"/>
  </si>
  <si>
    <t>就業保險：</t>
    <phoneticPr fontId="2" type="noConversion"/>
  </si>
  <si>
    <t>職業災害：</t>
    <phoneticPr fontId="2" type="noConversion"/>
  </si>
  <si>
    <t>個人分擔比例：</t>
    <phoneticPr fontId="2" type="noConversion"/>
  </si>
  <si>
    <t>機關分擔比例：</t>
    <phoneticPr fontId="2" type="noConversion"/>
  </si>
  <si>
    <r>
      <t>勞</t>
    </r>
    <r>
      <rPr>
        <sz val="16"/>
        <rFont val="Times New Roman"/>
        <family val="1"/>
      </rPr>
      <t xml:space="preserve"> </t>
    </r>
    <r>
      <rPr>
        <sz val="16"/>
        <rFont val="標楷體"/>
        <family val="4"/>
        <charset val="136"/>
      </rPr>
      <t>工</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險</t>
    </r>
    <r>
      <rPr>
        <sz val="16"/>
        <rFont val="Times New Roman"/>
        <family val="1"/>
      </rPr>
      <t xml:space="preserve"> </t>
    </r>
    <r>
      <rPr>
        <sz val="16"/>
        <rFont val="標楷體"/>
        <family val="4"/>
        <charset val="136"/>
      </rPr>
      <t>普</t>
    </r>
    <r>
      <rPr>
        <sz val="16"/>
        <rFont val="Times New Roman"/>
        <family val="1"/>
      </rPr>
      <t xml:space="preserve"> </t>
    </r>
    <r>
      <rPr>
        <sz val="16"/>
        <rFont val="標楷體"/>
        <family val="4"/>
        <charset val="136"/>
      </rPr>
      <t>通</t>
    </r>
    <r>
      <rPr>
        <sz val="16"/>
        <rFont val="Times New Roman"/>
        <family val="1"/>
      </rPr>
      <t xml:space="preserve"> </t>
    </r>
    <r>
      <rPr>
        <sz val="16"/>
        <rFont val="標楷體"/>
        <family val="4"/>
        <charset val="136"/>
      </rPr>
      <t>事</t>
    </r>
    <r>
      <rPr>
        <sz val="16"/>
        <rFont val="Times New Roman"/>
        <family val="1"/>
      </rPr>
      <t xml:space="preserve"> </t>
    </r>
    <r>
      <rPr>
        <sz val="16"/>
        <rFont val="標楷體"/>
        <family val="4"/>
        <charset val="136"/>
      </rPr>
      <t>故</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險</t>
    </r>
    <r>
      <rPr>
        <sz val="16"/>
        <rFont val="Times New Roman"/>
        <family val="1"/>
      </rPr>
      <t xml:space="preserve"> </t>
    </r>
    <r>
      <rPr>
        <sz val="16"/>
        <rFont val="標楷體"/>
        <family val="4"/>
        <charset val="136"/>
      </rPr>
      <t>費</t>
    </r>
    <r>
      <rPr>
        <sz val="16"/>
        <rFont val="Times New Roman"/>
        <family val="1"/>
      </rPr>
      <t xml:space="preserve"> </t>
    </r>
    <r>
      <rPr>
        <sz val="16"/>
        <rFont val="標楷體"/>
        <family val="4"/>
        <charset val="136"/>
      </rPr>
      <t>及</t>
    </r>
    <r>
      <rPr>
        <sz val="16"/>
        <rFont val="Times New Roman"/>
        <family val="1"/>
      </rPr>
      <t xml:space="preserve"> </t>
    </r>
    <r>
      <rPr>
        <sz val="16"/>
        <rFont val="標楷體"/>
        <family val="4"/>
        <charset val="136"/>
      </rPr>
      <t>就</t>
    </r>
    <r>
      <rPr>
        <sz val="16"/>
        <rFont val="Times New Roman"/>
        <family val="1"/>
      </rPr>
      <t xml:space="preserve"> </t>
    </r>
    <r>
      <rPr>
        <sz val="16"/>
        <rFont val="標楷體"/>
        <family val="4"/>
        <charset val="136"/>
      </rPr>
      <t>業</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險</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險</t>
    </r>
    <r>
      <rPr>
        <sz val="16"/>
        <rFont val="Times New Roman"/>
        <family val="1"/>
      </rPr>
      <t xml:space="preserve"> </t>
    </r>
    <r>
      <rPr>
        <sz val="16"/>
        <rFont val="標楷體"/>
        <family val="4"/>
        <charset val="136"/>
      </rPr>
      <t>費</t>
    </r>
    <r>
      <rPr>
        <sz val="16"/>
        <rFont val="Times New Roman"/>
        <family val="1"/>
      </rPr>
      <t xml:space="preserve"> </t>
    </r>
    <r>
      <rPr>
        <sz val="16"/>
        <rFont val="標楷體"/>
        <family val="4"/>
        <charset val="136"/>
      </rPr>
      <t>合</t>
    </r>
    <r>
      <rPr>
        <sz val="16"/>
        <rFont val="Times New Roman"/>
        <family val="1"/>
      </rPr>
      <t xml:space="preserve"> </t>
    </r>
    <r>
      <rPr>
        <sz val="16"/>
        <rFont val="標楷體"/>
        <family val="4"/>
        <charset val="136"/>
      </rPr>
      <t>計</t>
    </r>
    <r>
      <rPr>
        <sz val="16"/>
        <rFont val="Times New Roman"/>
        <family val="1"/>
      </rPr>
      <t xml:space="preserve"> </t>
    </r>
    <r>
      <rPr>
        <sz val="16"/>
        <rFont val="標楷體"/>
        <family val="4"/>
        <charset val="136"/>
      </rPr>
      <t>之</t>
    </r>
    <r>
      <rPr>
        <sz val="16"/>
        <rFont val="Times New Roman"/>
        <family val="1"/>
      </rPr>
      <t xml:space="preserve"> </t>
    </r>
    <r>
      <rPr>
        <sz val="16"/>
        <rFont val="標楷體"/>
        <family val="4"/>
        <charset val="136"/>
      </rPr>
      <t>被</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險</t>
    </r>
    <r>
      <rPr>
        <sz val="16"/>
        <rFont val="Times New Roman"/>
        <family val="1"/>
      </rPr>
      <t xml:space="preserve"> </t>
    </r>
    <r>
      <rPr>
        <sz val="16"/>
        <rFont val="標楷體"/>
        <family val="4"/>
        <charset val="136"/>
      </rPr>
      <t>人</t>
    </r>
    <r>
      <rPr>
        <sz val="16"/>
        <rFont val="Times New Roman"/>
        <family val="1"/>
      </rPr>
      <t xml:space="preserve"> </t>
    </r>
    <r>
      <rPr>
        <sz val="16"/>
        <rFont val="標楷體"/>
        <family val="4"/>
        <charset val="136"/>
      </rPr>
      <t>與</t>
    </r>
    <r>
      <rPr>
        <sz val="16"/>
        <rFont val="Times New Roman"/>
        <family val="1"/>
      </rPr>
      <t xml:space="preserve"> </t>
    </r>
    <r>
      <rPr>
        <sz val="16"/>
        <rFont val="標楷體"/>
        <family val="4"/>
        <charset val="136"/>
      </rPr>
      <t>投</t>
    </r>
    <r>
      <rPr>
        <sz val="16"/>
        <rFont val="Times New Roman"/>
        <family val="1"/>
      </rPr>
      <t xml:space="preserve"> </t>
    </r>
    <r>
      <rPr>
        <sz val="16"/>
        <rFont val="標楷體"/>
        <family val="4"/>
        <charset val="136"/>
      </rPr>
      <t>保</t>
    </r>
    <r>
      <rPr>
        <sz val="16"/>
        <rFont val="Times New Roman"/>
        <family val="1"/>
      </rPr>
      <t xml:space="preserve"> </t>
    </r>
    <r>
      <rPr>
        <sz val="16"/>
        <rFont val="標楷體"/>
        <family val="4"/>
        <charset val="136"/>
      </rPr>
      <t>單</t>
    </r>
    <r>
      <rPr>
        <sz val="16"/>
        <rFont val="Times New Roman"/>
        <family val="1"/>
      </rPr>
      <t xml:space="preserve"> </t>
    </r>
    <r>
      <rPr>
        <sz val="16"/>
        <rFont val="標楷體"/>
        <family val="4"/>
        <charset val="136"/>
      </rPr>
      <t>位</t>
    </r>
    <r>
      <rPr>
        <sz val="16"/>
        <rFont val="Times New Roman"/>
        <family val="1"/>
      </rPr>
      <t xml:space="preserve"> </t>
    </r>
    <r>
      <rPr>
        <sz val="16"/>
        <rFont val="標楷體"/>
        <family val="4"/>
        <charset val="136"/>
      </rPr>
      <t>分</t>
    </r>
    <r>
      <rPr>
        <sz val="16"/>
        <rFont val="Times New Roman"/>
        <family val="1"/>
      </rPr>
      <t xml:space="preserve"> </t>
    </r>
    <r>
      <rPr>
        <sz val="16"/>
        <rFont val="標楷體"/>
        <family val="4"/>
        <charset val="136"/>
      </rPr>
      <t>擔</t>
    </r>
    <r>
      <rPr>
        <sz val="16"/>
        <rFont val="Times New Roman"/>
        <family val="1"/>
      </rPr>
      <t xml:space="preserve"> </t>
    </r>
    <r>
      <rPr>
        <sz val="16"/>
        <rFont val="標楷體"/>
        <family val="4"/>
        <charset val="136"/>
      </rPr>
      <t>金</t>
    </r>
    <r>
      <rPr>
        <sz val="16"/>
        <rFont val="Times New Roman"/>
        <family val="1"/>
      </rPr>
      <t xml:space="preserve"> </t>
    </r>
    <r>
      <rPr>
        <sz val="16"/>
        <rFont val="標楷體"/>
        <family val="4"/>
        <charset val="136"/>
      </rPr>
      <t>額</t>
    </r>
    <r>
      <rPr>
        <sz val="16"/>
        <rFont val="Times New Roman"/>
        <family val="1"/>
      </rPr>
      <t xml:space="preserve"> </t>
    </r>
    <r>
      <rPr>
        <sz val="16"/>
        <rFont val="標楷體"/>
        <family val="4"/>
        <charset val="136"/>
      </rPr>
      <t>表</t>
    </r>
    <r>
      <rPr>
        <sz val="16"/>
        <rFont val="Times New Roman"/>
        <family val="1"/>
      </rPr>
      <t xml:space="preserve"> (</t>
    </r>
    <r>
      <rPr>
        <sz val="16"/>
        <rFont val="標楷體"/>
        <family val="4"/>
        <charset val="136"/>
      </rPr>
      <t>自</t>
    </r>
    <r>
      <rPr>
        <sz val="16"/>
        <rFont val="Times New Roman"/>
        <family val="1"/>
      </rPr>
      <t>108</t>
    </r>
    <r>
      <rPr>
        <sz val="16"/>
        <rFont val="標楷體"/>
        <family val="4"/>
        <charset val="136"/>
      </rPr>
      <t>年</t>
    </r>
    <r>
      <rPr>
        <sz val="16"/>
        <rFont val="Times New Roman"/>
        <family val="1"/>
      </rPr>
      <t>1</t>
    </r>
    <r>
      <rPr>
        <sz val="16"/>
        <rFont val="標楷體"/>
        <family val="4"/>
        <charset val="136"/>
      </rPr>
      <t>月</t>
    </r>
    <r>
      <rPr>
        <sz val="16"/>
        <rFont val="Times New Roman"/>
        <family val="1"/>
      </rPr>
      <t>1</t>
    </r>
    <r>
      <rPr>
        <sz val="16"/>
        <rFont val="標楷體"/>
        <family val="4"/>
        <charset val="136"/>
      </rPr>
      <t>日起適用</t>
    </r>
    <r>
      <rPr>
        <sz val="16"/>
        <rFont val="Times New Roman"/>
        <family val="1"/>
      </rPr>
      <t xml:space="preserve">) </t>
    </r>
    <phoneticPr fontId="2" type="noConversion"/>
  </si>
  <si>
    <t>※本表不含勞工保險職業災害保險費，職業災害保險費率依投保單位行業別而有不同，請按繳款單所列職業災害保險費率自行計算，並請依規定職業災害保險費全部由投保單位負擔。</t>
    <phoneticPr fontId="2" type="noConversion"/>
  </si>
  <si>
    <t>部分工時勞工適用</t>
    <phoneticPr fontId="2" type="noConversion"/>
  </si>
  <si>
    <t>第1級</t>
  </si>
  <si>
    <t>第2級</t>
  </si>
  <si>
    <t>第3級</t>
  </si>
  <si>
    <t>勞工</t>
  </si>
  <si>
    <t>就業保險費率</t>
    <phoneticPr fontId="2" type="noConversion"/>
  </si>
  <si>
    <t>第4級</t>
  </si>
  <si>
    <t>第5級</t>
  </si>
  <si>
    <t>第6級</t>
  </si>
  <si>
    <t>第7級</t>
  </si>
  <si>
    <t>第8級</t>
  </si>
  <si>
    <t>第9級</t>
  </si>
  <si>
    <t>第10級</t>
  </si>
  <si>
    <t>第11級</t>
  </si>
  <si>
    <t>第12級</t>
  </si>
  <si>
    <t>第13級</t>
  </si>
  <si>
    <t>第14級</t>
  </si>
  <si>
    <t>第15級</t>
  </si>
  <si>
    <t>第16級</t>
  </si>
  <si>
    <r>
      <t>附註：(一)勞工保險條例第6條第1項第1款至第5款及第8條第1項第1款至第3款規定之被保險人同時符合就業保險法第5條規定者，適用本表負擔保險費。</t>
    </r>
    <r>
      <rPr>
        <b/>
        <sz val="8.5"/>
        <color indexed="8"/>
        <rFont val="標楷體"/>
        <family val="4"/>
        <charset val="136"/>
      </rPr>
      <t/>
    </r>
    <phoneticPr fontId="2" type="noConversion"/>
  </si>
  <si>
    <t>　    (二)勞工保險普通事故保險費率自108年1月1日起由9.5％調整為10％，表列保險費金額係依現行勞工保險普通事故保險費率10%，就業保險費率1%，按被保險人負擔20%，投保單位負擔70%之比例計算。</t>
    <phoneticPr fontId="2" type="noConversion"/>
  </si>
  <si>
    <t xml:space="preserve">      (三)本表投保薪資等級金額錄自勞動部107年11月5日勞動保2字第1070140553號令修正發布之「勞工保險投保薪資分級表」。</t>
    <phoneticPr fontId="2" type="noConversion"/>
  </si>
  <si>
    <t xml:space="preserve">      (四)有關被保險人與投保單位應負擔之勞工保險普通事故保險費、職業災害保險費及就業保險費詳細金額，請利用本局網站(www.bli.gov.tw)網路e櫃台 /其他便民服務 /保險費分擔表/一般單位保險費分擔金額表項下查詢，</t>
    <phoneticPr fontId="2" type="noConversion"/>
  </si>
  <si>
    <t xml:space="preserve">            107.11製表</t>
    <phoneticPr fontId="2" type="noConversion"/>
  </si>
  <si>
    <t>人事表</t>
    <phoneticPr fontId="27" type="noConversion"/>
  </si>
  <si>
    <t>人事費</t>
    <phoneticPr fontId="27" type="noConversion"/>
  </si>
  <si>
    <t>支薪人數</t>
  </si>
  <si>
    <t>勞保投保級距</t>
  </si>
  <si>
    <t>勞退投保級距</t>
  </si>
  <si>
    <t>健保</t>
  </si>
  <si>
    <t>勞退</t>
  </si>
  <si>
    <t>合計</t>
  </si>
  <si>
    <t>健保投保級距</t>
    <phoneticPr fontId="27" type="noConversion"/>
  </si>
  <si>
    <t>工資墊償
基金</t>
    <phoneticPr fontId="27" type="noConversion"/>
  </si>
  <si>
    <t>業務費</t>
    <phoneticPr fontId="27" type="noConversion"/>
  </si>
  <si>
    <t>1.臨時人員(時薪)</t>
    <phoneticPr fontId="27" type="noConversion"/>
  </si>
  <si>
    <t>時薪</t>
  </si>
  <si>
    <t>小時</t>
    <phoneticPr fontId="27" type="noConversion"/>
  </si>
  <si>
    <t>支薪人數</t>
    <phoneticPr fontId="27" type="noConversion"/>
  </si>
  <si>
    <t>薪資</t>
    <phoneticPr fontId="27" type="noConversion"/>
  </si>
  <si>
    <t>2.臨時人員</t>
    <phoneticPr fontId="27" type="noConversion"/>
  </si>
  <si>
    <t>小時/每日</t>
    <phoneticPr fontId="27" type="noConversion"/>
  </si>
  <si>
    <t>每月聘請日數</t>
    <phoneticPr fontId="27" type="noConversion"/>
  </si>
  <si>
    <t>月薪</t>
    <phoneticPr fontId="27" type="noConversion"/>
  </si>
  <si>
    <t>聘請月數</t>
    <phoneticPr fontId="27" type="noConversion"/>
  </si>
  <si>
    <t>是否加入健保</t>
    <phoneticPr fontId="27" type="noConversion"/>
  </si>
  <si>
    <t>否</t>
    <phoneticPr fontId="27" type="noConversion"/>
  </si>
  <si>
    <t>是</t>
    <phoneticPr fontId="27" type="noConversion"/>
  </si>
  <si>
    <r>
      <rPr>
        <b/>
        <sz val="14"/>
        <color indexed="8"/>
        <rFont val="標楷體"/>
        <family val="4"/>
        <charset val="136"/>
      </rPr>
      <t>一、人事費</t>
    </r>
  </si>
  <si>
    <t>可填寫</t>
    <phoneticPr fontId="2" type="noConversion"/>
  </si>
  <si>
    <r>
      <t>表單使用說明</t>
    </r>
    <r>
      <rPr>
        <b/>
        <sz val="12"/>
        <color rgb="FFFF0000"/>
        <rFont val="標楷體"/>
        <family val="4"/>
        <charset val="136"/>
      </rPr>
      <t xml:space="preserve"> *不需要可隱藏
EX.隱藏稿費-&gt;先選擇J7-&gt;在左邊數字列7上右鍵隱藏</t>
    </r>
    <phoneticPr fontId="2" type="noConversion"/>
  </si>
  <si>
    <t>合計:</t>
    <phoneticPr fontId="27" type="noConversion"/>
  </si>
  <si>
    <t>合計：</t>
    <phoneticPr fontId="27" type="noConversion"/>
  </si>
  <si>
    <t>外聘</t>
  </si>
  <si>
    <t>國內</t>
    <phoneticPr fontId="2" type="noConversion"/>
  </si>
  <si>
    <t>國內主辦或訓練機構</t>
    <phoneticPr fontId="2" type="noConversion"/>
  </si>
  <si>
    <r>
      <rPr>
        <sz val="12"/>
        <color indexed="8"/>
        <rFont val="標楷體"/>
        <family val="4"/>
        <charset val="136"/>
      </rPr>
      <t>中文(千字)</t>
    </r>
    <phoneticPr fontId="2" type="noConversion"/>
  </si>
  <si>
    <r>
      <rPr>
        <sz val="12"/>
        <color indexed="8"/>
        <rFont val="標楷體"/>
        <family val="4"/>
        <charset val="136"/>
      </rPr>
      <t>中文(件)</t>
    </r>
    <phoneticPr fontId="2" type="noConversion"/>
  </si>
  <si>
    <r>
      <rPr>
        <sz val="12"/>
        <color indexed="8"/>
        <rFont val="標楷體"/>
        <family val="4"/>
        <charset val="136"/>
      </rPr>
      <t>同一課程講座1/2支給</t>
    </r>
    <phoneticPr fontId="2" type="noConversion"/>
  </si>
  <si>
    <r>
      <rPr>
        <sz val="12"/>
        <color indexed="8"/>
        <rFont val="標楷體"/>
        <family val="4"/>
        <charset val="136"/>
      </rPr>
      <t>千字</t>
    </r>
    <phoneticPr fontId="2" type="noConversion"/>
  </si>
  <si>
    <t>節</t>
    <phoneticPr fontId="2" type="noConversion"/>
  </si>
  <si>
    <t>節</t>
    <phoneticPr fontId="2" type="noConversion"/>
  </si>
  <si>
    <t>三、設備費</t>
    <phoneticPr fontId="2" type="noConversion"/>
  </si>
  <si>
    <t>品項</t>
    <phoneticPr fontId="2" type="noConversion"/>
  </si>
  <si>
    <r>
      <rPr>
        <b/>
        <sz val="12"/>
        <color indexed="8"/>
        <rFont val="標楷體"/>
        <family val="4"/>
        <charset val="136"/>
      </rPr>
      <t>單位</t>
    </r>
    <phoneticPr fontId="2" type="noConversion"/>
  </si>
  <si>
    <r>
      <rPr>
        <sz val="12"/>
        <color indexed="8"/>
        <rFont val="標楷體"/>
        <family val="4"/>
        <charset val="136"/>
      </rPr>
      <t>節</t>
    </r>
    <phoneticPr fontId="2" type="noConversion"/>
  </si>
  <si>
    <r>
      <rPr>
        <b/>
        <sz val="12"/>
        <color indexed="57"/>
        <rFont val="標楷體"/>
        <family val="4"/>
        <charset val="136"/>
      </rPr>
      <t>品項</t>
    </r>
    <phoneticPr fontId="2" type="noConversion"/>
  </si>
  <si>
    <r>
      <rPr>
        <b/>
        <sz val="12"/>
        <color indexed="57"/>
        <rFont val="標楷體"/>
        <family val="4"/>
        <charset val="136"/>
      </rPr>
      <t>品項</t>
    </r>
    <phoneticPr fontId="2" type="noConversion"/>
  </si>
  <si>
    <r>
      <rPr>
        <sz val="12"/>
        <color indexed="8"/>
        <rFont val="標楷體"/>
        <family val="4"/>
        <charset val="136"/>
      </rPr>
      <t>審查費</t>
    </r>
    <phoneticPr fontId="2" type="noConversion"/>
  </si>
  <si>
    <r>
      <rPr>
        <sz val="12"/>
        <color indexed="8"/>
        <rFont val="標楷體"/>
        <family val="4"/>
        <charset val="136"/>
      </rPr>
      <t>講座鐘點費</t>
    </r>
    <phoneticPr fontId="2" type="noConversion"/>
  </si>
  <si>
    <r>
      <t>數量</t>
    </r>
    <r>
      <rPr>
        <b/>
        <sz val="12"/>
        <color indexed="8"/>
        <rFont val="Times New Roman"/>
        <family val="1"/>
      </rPr>
      <t/>
    </r>
    <phoneticPr fontId="2" type="noConversion"/>
  </si>
  <si>
    <r>
      <rPr>
        <sz val="12"/>
        <color indexed="8"/>
        <rFont val="標楷體"/>
        <family val="4"/>
        <charset val="136"/>
      </rPr>
      <t>外文(件)</t>
    </r>
    <phoneticPr fontId="2" type="noConversion"/>
  </si>
  <si>
    <r>
      <rPr>
        <sz val="12"/>
        <color indexed="8"/>
        <rFont val="標楷體"/>
        <family val="4"/>
        <charset val="136"/>
      </rPr>
      <t>人次</t>
    </r>
    <phoneticPr fontId="2" type="noConversion"/>
  </si>
  <si>
    <r>
      <rPr>
        <b/>
        <sz val="12"/>
        <color indexed="57"/>
        <rFont val="標楷體"/>
        <family val="4"/>
        <charset val="136"/>
      </rPr>
      <t>其他</t>
    </r>
    <phoneticPr fontId="2" type="noConversion"/>
  </si>
  <si>
    <r>
      <rPr>
        <sz val="12"/>
        <color indexed="8"/>
        <rFont val="標楷體"/>
        <family val="4"/>
        <charset val="136"/>
      </rPr>
      <t>稿費</t>
    </r>
    <phoneticPr fontId="2" type="noConversion"/>
  </si>
  <si>
    <r>
      <rPr>
        <sz val="12"/>
        <color indexed="8"/>
        <rFont val="標楷體"/>
        <family val="4"/>
        <charset val="136"/>
      </rPr>
      <t>外文(千字)</t>
    </r>
    <phoneticPr fontId="2" type="noConversion"/>
  </si>
  <si>
    <r>
      <rPr>
        <sz val="12"/>
        <color indexed="8"/>
        <rFont val="標楷體"/>
        <family val="4"/>
        <charset val="136"/>
      </rPr>
      <t>件</t>
    </r>
    <phoneticPr fontId="2" type="noConversion"/>
  </si>
  <si>
    <r>
      <rPr>
        <sz val="12"/>
        <color indexed="8"/>
        <rFont val="標楷體"/>
        <family val="4"/>
        <charset val="136"/>
      </rPr>
      <t>講座助理</t>
    </r>
    <phoneticPr fontId="2" type="noConversion"/>
  </si>
  <si>
    <r>
      <rPr>
        <sz val="12"/>
        <color indexed="8"/>
        <rFont val="標楷體"/>
        <family val="4"/>
        <charset val="136"/>
      </rPr>
      <t>人天</t>
    </r>
    <phoneticPr fontId="2" type="noConversion"/>
  </si>
  <si>
    <r>
      <rPr>
        <b/>
        <sz val="12"/>
        <color indexed="57"/>
        <rFont val="標楷體"/>
        <family val="4"/>
        <charset val="136"/>
      </rPr>
      <t>品項</t>
    </r>
    <phoneticPr fontId="2" type="noConversion"/>
  </si>
  <si>
    <r>
      <rPr>
        <b/>
        <sz val="12"/>
        <color indexed="57"/>
        <rFont val="標楷體"/>
        <family val="4"/>
        <charset val="136"/>
      </rPr>
      <t>其他</t>
    </r>
    <phoneticPr fontId="2" type="noConversion"/>
  </si>
  <si>
    <t>四、管理費</t>
    <phoneticPr fontId="2" type="noConversion"/>
  </si>
  <si>
    <r>
      <t xml:space="preserve">實施本計畫特定工作所需勞務之工資，以按日或按時計酬者為限，受補助單位人員不得支領臨時工資，如需編列雇主負擔之勞健保費及公提勞工退休金則另計。
</t>
    </r>
    <r>
      <rPr>
        <b/>
        <sz val="12"/>
        <color theme="1"/>
        <rFont val="標楷體"/>
        <family val="4"/>
        <charset val="136"/>
      </rPr>
      <t>（詳人事表）</t>
    </r>
    <phoneticPr fontId="2" type="noConversion"/>
  </si>
  <si>
    <t>薪資</t>
  </si>
  <si>
    <t>聘請月數</t>
  </si>
  <si>
    <t>年終支領月數</t>
  </si>
  <si>
    <t>年終</t>
  </si>
  <si>
    <t>勞保
(職災)</t>
    <phoneticPr fontId="27" type="noConversion"/>
  </si>
  <si>
    <t>勞保</t>
    <phoneticPr fontId="27" type="noConversion"/>
  </si>
  <si>
    <t>基隆市衛生局</t>
    <phoneticPr fontId="2" type="noConversion"/>
  </si>
  <si>
    <t>臺北市政府衛生局</t>
    <phoneticPr fontId="2" type="noConversion"/>
  </si>
  <si>
    <t>新北市政府衛生局</t>
    <phoneticPr fontId="2" type="noConversion"/>
  </si>
  <si>
    <t>桃園市政府衛生局</t>
    <phoneticPr fontId="2" type="noConversion"/>
  </si>
  <si>
    <t>新竹市衛生局</t>
    <phoneticPr fontId="2" type="noConversion"/>
  </si>
  <si>
    <t>新竹縣政府衛生局</t>
    <phoneticPr fontId="2" type="noConversion"/>
  </si>
  <si>
    <t>苗栗縣政府衛生局</t>
    <phoneticPr fontId="2" type="noConversion"/>
  </si>
  <si>
    <t>臺中市政府衛生局</t>
    <phoneticPr fontId="2" type="noConversion"/>
  </si>
  <si>
    <t>彰化縣衛生局</t>
    <phoneticPr fontId="2" type="noConversion"/>
  </si>
  <si>
    <t>南投縣政府衛生局</t>
    <phoneticPr fontId="2" type="noConversion"/>
  </si>
  <si>
    <t>雲林縣衛生局</t>
    <phoneticPr fontId="2" type="noConversion"/>
  </si>
  <si>
    <t>嘉義市政府衛生局</t>
    <phoneticPr fontId="2" type="noConversion"/>
  </si>
  <si>
    <t>嘉義縣衛生局</t>
    <phoneticPr fontId="2" type="noConversion"/>
  </si>
  <si>
    <t>臺南市政府衛生局</t>
    <phoneticPr fontId="2" type="noConversion"/>
  </si>
  <si>
    <t>高雄市政府衛生局</t>
    <phoneticPr fontId="2" type="noConversion"/>
  </si>
  <si>
    <t>屏東縣政府衛生局</t>
    <phoneticPr fontId="2" type="noConversion"/>
  </si>
  <si>
    <t>花蓮縣衛生局</t>
    <phoneticPr fontId="2" type="noConversion"/>
  </si>
  <si>
    <t>宜蘭縣政府衛生局</t>
    <phoneticPr fontId="2" type="noConversion"/>
  </si>
  <si>
    <t>澎湖縣衛生局</t>
    <phoneticPr fontId="2" type="noConversion"/>
  </si>
  <si>
    <t>金門縣衛生局</t>
    <phoneticPr fontId="2" type="noConversion"/>
  </si>
  <si>
    <t>○○○衛生局</t>
    <phoneticPr fontId="2" type="noConversion"/>
  </si>
  <si>
    <t>專任助理</t>
    <phoneticPr fontId="27" type="noConversion"/>
  </si>
  <si>
    <r>
      <rPr>
        <sz val="12"/>
        <color indexed="8"/>
        <rFont val="標楷體"/>
        <family val="4"/>
        <charset val="136"/>
      </rPr>
      <t xml:space="preserve">實施本計畫所需油墨、碳粉匣、紙張、文具等費用。
</t>
    </r>
    <r>
      <rPr>
        <b/>
        <sz val="12"/>
        <color indexed="8"/>
        <rFont val="標楷體"/>
        <family val="4"/>
        <charset val="136"/>
      </rPr>
      <t>說明：</t>
    </r>
    <phoneticPr fontId="2" type="noConversion"/>
  </si>
  <si>
    <r>
      <rPr>
        <sz val="12"/>
        <color indexed="8"/>
        <rFont val="標楷體"/>
        <family val="4"/>
        <charset val="136"/>
      </rPr>
      <t xml:space="preserve">實施本計畫所需書表、研究報告等之印刷裝訂費及影印費。
</t>
    </r>
    <r>
      <rPr>
        <b/>
        <sz val="12"/>
        <color indexed="8"/>
        <rFont val="標楷體"/>
        <family val="4"/>
        <charset val="136"/>
      </rPr>
      <t>說明：</t>
    </r>
    <phoneticPr fontId="2" type="noConversion"/>
  </si>
  <si>
    <r>
      <t xml:space="preserve">實施本計畫所需租用辦公房屋場地、機器設備及車輛等租金。(以公設場地為優先)
</t>
    </r>
    <r>
      <rPr>
        <b/>
        <sz val="12"/>
        <color indexed="8"/>
        <rFont val="標楷體"/>
        <family val="4"/>
        <charset val="136"/>
      </rPr>
      <t>說明：</t>
    </r>
    <phoneticPr fontId="2" type="noConversion"/>
  </si>
  <si>
    <r>
      <t xml:space="preserve">實施本計畫所需電腦資料處理費。包括：資料譯碼及鍵入費、電腦使用時間費、磁片、硬碟、隨身碟、光碟片及報表紙等。                 
</t>
    </r>
    <r>
      <rPr>
        <b/>
        <sz val="12"/>
        <color indexed="8"/>
        <rFont val="標楷體"/>
        <family val="4"/>
        <charset val="136"/>
      </rPr>
      <t>說明：</t>
    </r>
    <phoneticPr fontId="2" type="noConversion"/>
  </si>
  <si>
    <r>
      <t xml:space="preserve">實施本計畫所需購置國內、外參考書籍、期刊或資料檢索費。以具有專門性且與研究計畫直接有關者為限。圖書費每本需低於1萬元。
</t>
    </r>
    <r>
      <rPr>
        <b/>
        <sz val="12"/>
        <color rgb="FF000000"/>
        <rFont val="標楷體"/>
        <family val="4"/>
        <charset val="136"/>
      </rPr>
      <t>說明：</t>
    </r>
    <phoneticPr fontId="2" type="noConversion"/>
  </si>
  <si>
    <r>
      <t xml:space="preserve">實施本計畫所需請專業醫師診療之報酬。
</t>
    </r>
    <r>
      <rPr>
        <b/>
        <sz val="12"/>
        <color indexed="8"/>
        <rFont val="標楷體"/>
        <family val="4"/>
        <charset val="136"/>
      </rPr>
      <t>說明：</t>
    </r>
    <phoneticPr fontId="2" type="noConversion"/>
  </si>
  <si>
    <r>
      <t xml:space="preserve">辦理本計畫所需之其他未列於本表之項目。應於計畫書列明支用項目，並說明需求原因。
</t>
    </r>
    <r>
      <rPr>
        <b/>
        <sz val="12"/>
        <color indexed="8"/>
        <rFont val="標楷體"/>
        <family val="4"/>
        <charset val="136"/>
      </rPr>
      <t>說明：</t>
    </r>
    <phoneticPr fontId="2" type="noConversion"/>
  </si>
  <si>
    <r>
      <t xml:space="preserve">實施本計畫所使用儀器設備(如一氧化碳檢測儀等)或資訊作業相關之設備等所需之修繕及養護費用。
</t>
    </r>
    <r>
      <rPr>
        <b/>
        <sz val="12"/>
        <color indexed="8"/>
        <rFont val="標楷體"/>
        <family val="4"/>
        <charset val="136"/>
      </rPr>
      <t>說明：</t>
    </r>
    <phoneticPr fontId="2" type="noConversion"/>
  </si>
  <si>
    <r>
      <t xml:space="preserve">執行本計畫所需聘請專家學者進行實質審查並提供書面意見所支給之酬勞。
</t>
    </r>
    <r>
      <rPr>
        <b/>
        <sz val="12"/>
        <color indexed="8"/>
        <rFont val="標楷體"/>
        <family val="4"/>
        <charset val="136"/>
      </rPr>
      <t>說明：</t>
    </r>
    <r>
      <rPr>
        <sz val="12"/>
        <color indexed="8"/>
        <rFont val="標楷體"/>
        <family val="4"/>
        <charset val="136"/>
      </rPr>
      <t xml:space="preserve">
</t>
    </r>
    <r>
      <rPr>
        <b/>
        <sz val="12"/>
        <color indexed="8"/>
        <rFont val="標楷體"/>
        <family val="4"/>
        <charset val="136"/>
      </rPr>
      <t/>
    </r>
    <phoneticPr fontId="2" type="noConversion"/>
  </si>
  <si>
    <r>
      <t xml:space="preserve">實施本計畫所需專家諮詢會議之出席費。受補助單位之相關人員及非以專家身分出席者不得支領，屬工作協調性質之會議不得支給出席費。
</t>
    </r>
    <r>
      <rPr>
        <b/>
        <sz val="12"/>
        <color indexed="8"/>
        <rFont val="標楷體"/>
        <family val="4"/>
        <charset val="136"/>
      </rPr>
      <t>說明：</t>
    </r>
    <r>
      <rPr>
        <sz val="12"/>
        <color indexed="8"/>
        <rFont val="標楷體"/>
        <family val="4"/>
        <charset val="136"/>
      </rPr>
      <t xml:space="preserve">
</t>
    </r>
    <r>
      <rPr>
        <b/>
        <sz val="12"/>
        <color indexed="8"/>
        <rFont val="標楷體"/>
        <family val="4"/>
        <charset val="136"/>
      </rPr>
      <t/>
    </r>
    <phoneticPr fontId="2" type="noConversion"/>
  </si>
  <si>
    <r>
      <t xml:space="preserve">實施本計畫所需訓練研討活動之授課講演鐘點費或實習指導費，計畫項下已列支主持費及研究費等酬勞者不得支領本項費用。
</t>
    </r>
    <r>
      <rPr>
        <b/>
        <sz val="12"/>
        <color indexed="8"/>
        <rFont val="標楷體"/>
        <family val="4"/>
        <charset val="136"/>
      </rPr>
      <t>說明：</t>
    </r>
    <r>
      <rPr>
        <sz val="12"/>
        <color indexed="8"/>
        <rFont val="標楷體"/>
        <family val="4"/>
        <charset val="136"/>
      </rPr>
      <t xml:space="preserve">
</t>
    </r>
    <r>
      <rPr>
        <b/>
        <sz val="12"/>
        <color indexed="8"/>
        <rFont val="標楷體"/>
        <family val="4"/>
        <charset val="136"/>
      </rPr>
      <t/>
    </r>
    <phoneticPr fontId="2" type="noConversion"/>
  </si>
  <si>
    <r>
      <t xml:space="preserve">實施本計畫所需消耗性器皿、材料、實驗動物、藥品及使用年限未及二年或單價未達1萬元非消耗性之物品等費用。且不得購置普通性非消耗物品，如複印機、印表機、電腦螢幕、碎紙機等一般行政庶務物品。應詳列各品項之名稱單價、數量與總價。
</t>
    </r>
    <r>
      <rPr>
        <b/>
        <sz val="12"/>
        <color indexed="8"/>
        <rFont val="標楷體"/>
        <family val="4"/>
        <charset val="136"/>
      </rPr>
      <t>說明：</t>
    </r>
    <r>
      <rPr>
        <sz val="12"/>
        <color indexed="8"/>
        <rFont val="標楷體"/>
        <family val="4"/>
        <charset val="136"/>
      </rPr>
      <t xml:space="preserve">
</t>
    </r>
    <r>
      <rPr>
        <b/>
        <sz val="12"/>
        <color indexed="8"/>
        <rFont val="Times New Roman"/>
        <family val="1"/>
      </rPr>
      <t/>
    </r>
    <phoneticPr fontId="2" type="noConversion"/>
  </si>
  <si>
    <r>
      <t>實施本計畫所需之雜項費用。</t>
    </r>
    <r>
      <rPr>
        <b/>
        <sz val="12"/>
        <color indexed="8"/>
        <rFont val="標楷體"/>
        <family val="4"/>
        <charset val="136"/>
      </rPr>
      <t/>
    </r>
    <phoneticPr fontId="2" type="noConversion"/>
  </si>
  <si>
    <r>
      <rPr>
        <sz val="12"/>
        <rFont val="標楷體"/>
        <family val="4"/>
        <charset val="136"/>
      </rPr>
      <t xml:space="preserve">實施本計畫所需之研究助理薪資、勞健保、勞退。
</t>
    </r>
    <r>
      <rPr>
        <b/>
        <sz val="12"/>
        <rFont val="標楷體"/>
        <family val="4"/>
        <charset val="136"/>
      </rPr>
      <t>（詳人事表）</t>
    </r>
    <r>
      <rPr>
        <sz val="12"/>
        <rFont val="標楷體"/>
        <family val="4"/>
        <charset val="136"/>
      </rPr>
      <t xml:space="preserve">
</t>
    </r>
    <r>
      <rPr>
        <b/>
        <sz val="12"/>
        <rFont val="標楷體"/>
        <family val="4"/>
        <charset val="136"/>
      </rPr>
      <t/>
    </r>
    <phoneticPr fontId="2" type="noConversion"/>
  </si>
  <si>
    <r>
      <t>實施本計畫所需貨物運送、裝卸費用等。</t>
    </r>
    <r>
      <rPr>
        <sz val="12"/>
        <color indexed="8"/>
        <rFont val="標楷體"/>
        <family val="4"/>
        <charset val="136"/>
      </rPr>
      <t xml:space="preserve">
</t>
    </r>
    <r>
      <rPr>
        <b/>
        <sz val="12"/>
        <color indexed="8"/>
        <rFont val="標楷體"/>
        <family val="4"/>
        <charset val="136"/>
      </rPr>
      <t>說明：</t>
    </r>
    <phoneticPr fontId="2" type="noConversion"/>
  </si>
  <si>
    <r>
      <t>實施本計畫所需軟硬體設備之購置與裝置費用（須單價1萬元以上且使用年限2年以上者），普通設備如複印機、印表機、電腦螢幕、碎紙機等均不得列之。</t>
    </r>
    <r>
      <rPr>
        <u/>
        <sz val="12"/>
        <color rgb="FFFF0000"/>
        <rFont val="標楷體"/>
        <family val="4"/>
        <charset val="136"/>
      </rPr>
      <t xml:space="preserve">
</t>
    </r>
    <r>
      <rPr>
        <b/>
        <sz val="12"/>
        <rFont val="標楷體"/>
        <family val="4"/>
        <charset val="136"/>
      </rPr>
      <t/>
    </r>
    <phoneticPr fontId="2" type="noConversion"/>
  </si>
  <si>
    <r>
      <t xml:space="preserve">實施本計畫所需撰稿及翻譯費，但撰寫本計畫之成果報告或發表之論文不得報支本項費用，計畫項下或受補助單位相關人員亦不得支領本項費用。依「中央政府各機關學校出席費及稿費支給要點」辦理。
</t>
    </r>
    <r>
      <rPr>
        <b/>
        <sz val="12"/>
        <color indexed="8"/>
        <rFont val="標楷體"/>
        <family val="4"/>
        <charset val="136"/>
      </rPr>
      <t>說明：</t>
    </r>
    <phoneticPr fontId="2" type="noConversion"/>
  </si>
  <si>
    <t>職災</t>
    <phoneticPr fontId="2" type="noConversion"/>
  </si>
  <si>
    <t>職災投保級距</t>
    <phoneticPr fontId="27" type="noConversion"/>
  </si>
  <si>
    <r>
      <t xml:space="preserve">實施本計畫所需郵資、快遞費、電報、電話費，但不得編列手機費用。
</t>
    </r>
    <r>
      <rPr>
        <b/>
        <sz val="12"/>
        <color indexed="8"/>
        <rFont val="標楷體"/>
        <family val="4"/>
        <charset val="136"/>
      </rPr>
      <t>說明：</t>
    </r>
    <phoneticPr fontId="2" type="noConversion"/>
  </si>
  <si>
    <t>媒體政策及業務
宣導費</t>
    <phoneticPr fontId="2" type="noConversion"/>
  </si>
  <si>
    <r>
      <t xml:space="preserve">實施本計畫所需車輛、機械設備之油料費用。
</t>
    </r>
    <r>
      <rPr>
        <b/>
        <sz val="12"/>
        <color indexed="8"/>
        <rFont val="標楷體"/>
        <family val="4"/>
        <charset val="136"/>
      </rPr>
      <t>說明：</t>
    </r>
    <phoneticPr fontId="2" type="noConversion"/>
  </si>
  <si>
    <r>
      <t xml:space="preserve">實施本計畫，依預算法第62條之1規定於平面媒體、廣播媒體、網路媒體(含社群媒體)及電視媒體辦理之宣導費用屬之。
</t>
    </r>
    <r>
      <rPr>
        <b/>
        <sz val="12"/>
        <color indexed="8"/>
        <rFont val="標楷體"/>
        <family val="4"/>
        <charset val="136"/>
      </rPr>
      <t>說明：</t>
    </r>
    <phoneticPr fontId="2" type="noConversion"/>
  </si>
  <si>
    <t>150萬元以下</t>
    <phoneticPr fontId="27" type="noConversion"/>
  </si>
  <si>
    <t>超過150萬元至1,000萬元以下</t>
    <phoneticPr fontId="27" type="noConversion"/>
  </si>
  <si>
    <t>超過1,000萬元</t>
    <phoneticPr fontId="27" type="noConversion"/>
  </si>
  <si>
    <t>臨時工資（含其他雇主應負擔項目）</t>
    <phoneticPr fontId="2" type="noConversion"/>
  </si>
  <si>
    <t>文具紙張</t>
    <phoneticPr fontId="2" type="noConversion"/>
  </si>
  <si>
    <t>郵電</t>
    <phoneticPr fontId="2" type="noConversion"/>
  </si>
  <si>
    <t>印刷</t>
    <phoneticPr fontId="2" type="noConversion"/>
  </si>
  <si>
    <t>租金</t>
    <phoneticPr fontId="2" type="noConversion"/>
  </si>
  <si>
    <t>維護費</t>
    <phoneticPr fontId="2" type="noConversion"/>
  </si>
  <si>
    <t>油脂</t>
    <phoneticPr fontId="2" type="noConversion"/>
  </si>
  <si>
    <t>推展費</t>
    <phoneticPr fontId="2" type="noConversion"/>
  </si>
  <si>
    <t>電腦處理費</t>
    <phoneticPr fontId="2" type="noConversion"/>
  </si>
  <si>
    <t>資料蒐集費</t>
    <phoneticPr fontId="2" type="noConversion"/>
  </si>
  <si>
    <t>材料費</t>
    <phoneticPr fontId="2" type="noConversion"/>
  </si>
  <si>
    <t>出席費</t>
    <phoneticPr fontId="2" type="noConversion"/>
  </si>
  <si>
    <t>運費</t>
    <phoneticPr fontId="2" type="noConversion"/>
  </si>
  <si>
    <t>國內旅費</t>
    <phoneticPr fontId="2" type="noConversion"/>
  </si>
  <si>
    <t>餐費</t>
    <phoneticPr fontId="2" type="noConversion"/>
  </si>
  <si>
    <t>診察費</t>
    <phoneticPr fontId="2" type="noConversion"/>
  </si>
  <si>
    <t>其他</t>
    <phoneticPr fontId="2" type="noConversion"/>
  </si>
  <si>
    <t>雜支費</t>
    <phoneticPr fontId="2" type="noConversion"/>
  </si>
  <si>
    <t>設備費</t>
    <phoneticPr fontId="2" type="noConversion"/>
  </si>
  <si>
    <t>管理費</t>
    <phoneticPr fontId="2" type="noConversion"/>
  </si>
  <si>
    <t>未涉及採購發包項目</t>
    <phoneticPr fontId="27" type="noConversion"/>
  </si>
  <si>
    <t>涉及採購發包項目</t>
    <phoneticPr fontId="27" type="noConversion"/>
  </si>
  <si>
    <t>第1期撥款比例</t>
  </si>
  <si>
    <t>經常門</t>
    <phoneticPr fontId="27" type="noConversion"/>
  </si>
  <si>
    <t>第2期撥款比例</t>
  </si>
  <si>
    <r>
      <t>實施本計畫所需之相關人員及出席專家之國內差旅費。
依「國內出差旅費報支要點」規定辦理。</t>
    </r>
    <r>
      <rPr>
        <u/>
        <sz val="12"/>
        <color rgb="FFFF0000"/>
        <rFont val="標楷體"/>
        <family val="4"/>
        <charset val="136"/>
      </rPr>
      <t xml:space="preserve">
</t>
    </r>
    <r>
      <rPr>
        <b/>
        <sz val="12"/>
        <rFont val="標楷體"/>
        <family val="4"/>
        <charset val="136"/>
      </rPr>
      <t>說明：</t>
    </r>
    <phoneticPr fontId="2" type="noConversion"/>
  </si>
  <si>
    <t>連江縣衛生局</t>
    <phoneticPr fontId="2" type="noConversion"/>
  </si>
  <si>
    <t>勞保
(機關負擔)</t>
    <phoneticPr fontId="27" type="noConversion"/>
  </si>
  <si>
    <t>臺東縣衛生局</t>
    <phoneticPr fontId="2" type="noConversion"/>
  </si>
  <si>
    <t>本項經費應由計畫執行單位統籌運用，使用項目如水電、瓦斯費、執行本計畫之助理人員及主協辦人員為辦理本計畫而延長工作時間所需之加班費、補充保險費、執行本計畫專任助理人員之不休假加班費等。</t>
    <phoneticPr fontId="2" type="noConversion"/>
  </si>
  <si>
    <r>
      <t xml:space="preserve">填寫說明：
</t>
    </r>
    <r>
      <rPr>
        <b/>
        <sz val="12"/>
        <color rgb="FFFF0000"/>
        <rFont val="標楷體"/>
        <family val="4"/>
        <charset val="136"/>
      </rPr>
      <t>一、白底為需填寫，黃底為可選擇填寫，藍底為下拉選單填列，若無可空白或隱藏。</t>
    </r>
    <r>
      <rPr>
        <b/>
        <sz val="12"/>
        <color theme="1"/>
        <rFont val="標楷體"/>
        <family val="4"/>
        <charset val="136"/>
      </rPr>
      <t xml:space="preserve">
二、年終獎金發放標準：
    1.當年1月31日前已在職人員至同年12月1日仍在職者，發給1.5個月工作獎金。
    2.2月1日以後各月新進到職人員，如同年12月1日仍在職者，按實際在職月數比例計支。
    3.實際在職月數，其各月有未滿全月之畸零日數予以合併計算，並以30日折算1個月所餘未滿30日之畸零日數以1個月計。
三、「最低工資」調整業經勞動部中華民國114年10月21日以勞動條2字第1140148807號公告發布。　
     自115年1月1日起，每月最低工資調整為新臺幣29,500元；每小時最低工資調整為196元。</t>
    </r>
    <phoneticPr fontId="2" type="noConversion"/>
  </si>
  <si>
    <t>115年度推動三高慢性病預防管理計畫經費分析表</t>
    <phoneticPr fontId="2" type="noConversion"/>
  </si>
  <si>
    <r>
      <rPr>
        <b/>
        <u/>
        <sz val="18"/>
        <color rgb="FF000000"/>
        <rFont val="標楷體"/>
        <family val="4"/>
        <charset val="136"/>
      </rPr>
      <t xml:space="preserve">                        </t>
    </r>
    <r>
      <rPr>
        <b/>
        <sz val="18"/>
        <color rgb="FF000000"/>
        <rFont val="標楷體"/>
        <family val="4"/>
        <charset val="136"/>
      </rPr>
      <t>醫院</t>
    </r>
    <phoneticPr fontId="2" type="noConversion"/>
  </si>
  <si>
    <t>一、業務費</t>
    <phoneticPr fontId="2" type="noConversion"/>
  </si>
  <si>
    <r>
      <rPr>
        <sz val="12"/>
        <color indexed="8"/>
        <rFont val="標楷體"/>
        <family val="4"/>
        <charset val="136"/>
      </rPr>
      <t>實施本計畫，非透過平面媒體、廣播媒體、網路媒體(含社群媒體)及電視媒體辦理之宣導費用屬之(如舉辦活動、說明會、園遊會或發放各項宣傳品等)。宣導品每份單價金額不得過</t>
    </r>
    <r>
      <rPr>
        <sz val="12"/>
        <color rgb="FFFF0000"/>
        <rFont val="標楷體"/>
        <family val="4"/>
        <charset val="136"/>
      </rPr>
      <t>100</t>
    </r>
    <r>
      <rPr>
        <sz val="12"/>
        <color indexed="8"/>
        <rFont val="標楷體"/>
        <family val="4"/>
        <charset val="136"/>
      </rPr>
      <t xml:space="preserve">元。
</t>
    </r>
    <r>
      <rPr>
        <b/>
        <sz val="12"/>
        <color indexed="8"/>
        <rFont val="標楷體"/>
        <family val="4"/>
        <charset val="136"/>
      </rPr>
      <t>說明：</t>
    </r>
    <r>
      <rPr>
        <sz val="12"/>
        <color rgb="FFFF0000"/>
        <rFont val="標楷體"/>
        <family val="4"/>
        <charset val="136"/>
      </rPr>
      <t xml:space="preserve">          
</t>
    </r>
    <r>
      <rPr>
        <sz val="12"/>
        <color rgb="FFFF0000"/>
        <rFont val="Times New Roman"/>
        <family val="1"/>
      </rPr>
      <t/>
    </r>
    <phoneticPr fontId="2" type="noConversion"/>
  </si>
  <si>
    <r>
      <t>實施本計畫執行需要而召開之相關會議，已逾用餐時間之餐費。每人次最高</t>
    </r>
    <r>
      <rPr>
        <sz val="12"/>
        <color rgb="FFFF0000"/>
        <rFont val="標楷體"/>
        <family val="4"/>
        <charset val="136"/>
      </rPr>
      <t>100</t>
    </r>
    <r>
      <rPr>
        <sz val="12"/>
        <color indexed="8"/>
        <rFont val="標楷體"/>
        <family val="4"/>
        <charset val="136"/>
      </rPr>
      <t xml:space="preserve">元餐費。
</t>
    </r>
    <r>
      <rPr>
        <b/>
        <sz val="12"/>
        <color indexed="8"/>
        <rFont val="標楷體"/>
        <family val="4"/>
        <charset val="136"/>
      </rPr>
      <t>說明：</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</si>
</sst>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76" formatCode="0.0%"/>
    <numFmt numFmtId="177" formatCode="#,##0_);[Red]\(#,##0\)"/>
    <numFmt numFmtId="178" formatCode="_-* #,##0_-;\-* #,##0_-;_-* &quot;-&quot;??_-;_-@_-"/>
    <numFmt numFmtId="179" formatCode="&quot;$&quot;#,##0"/>
    <numFmt numFmtId="180" formatCode="#,##0.00_ "/>
    <numFmt numFmtId="181" formatCode="#,##0_ "/>
    <numFmt numFmtId="182" formatCode="0.0000%"/>
    <numFmt numFmtId="183" formatCode="&quot;$&quot;#,##0_);[Red]\(&quot;$&quot;#,##0\)"/>
    <numFmt numFmtId="184" formatCode="0.000%"/>
    <numFmt numFmtId="185" formatCode="#,##0.00_);[Red]\(#,##0.00\)"/>
  </numFmts>
  <fonts count="74">
    <font>
      <sz val="12"/>
      <color theme="1"/>
      <name val="新細明體"/>
      <family val="1"/>
      <charset val="136"/>
      <scheme val="minor"/>
    </font>
    <font>
      <sz val="12"/>
      <color theme="1"/>
      <name val="新細明體"/>
      <family val="2"/>
      <charset val="136"/>
      <scheme val="minor"/>
    </font>
    <font>
      <sz val="9"/>
      <name val="新細明體"/>
      <family val="1"/>
      <charset val="136"/>
    </font>
    <font>
      <sz val="14"/>
      <color indexed="8"/>
      <name val="標楷體"/>
      <family val="4"/>
      <charset val="136"/>
    </font>
    <font>
      <sz val="14"/>
      <color indexed="8"/>
      <name val="Times New Roman"/>
      <family val="1"/>
    </font>
    <font>
      <b/>
      <sz val="12"/>
      <color indexed="8"/>
      <name val="標楷體"/>
      <family val="4"/>
      <charset val="136"/>
    </font>
    <font>
      <sz val="12"/>
      <color indexed="8"/>
      <name val="標楷體"/>
      <family val="4"/>
      <charset val="136"/>
    </font>
    <font>
      <b/>
      <sz val="12"/>
      <color indexed="8"/>
      <name val="Times New Roman"/>
      <family val="1"/>
    </font>
    <font>
      <sz val="12"/>
      <name val="Times New Roman"/>
      <family val="1"/>
    </font>
    <font>
      <sz val="12"/>
      <name val="標楷體"/>
      <family val="4"/>
      <charset val="136"/>
    </font>
    <font>
      <b/>
      <sz val="12"/>
      <color indexed="57"/>
      <name val="標楷體"/>
      <family val="4"/>
      <charset val="136"/>
    </font>
    <font>
      <sz val="12"/>
      <name val="新細明體"/>
      <family val="1"/>
      <charset val="136"/>
    </font>
    <font>
      <sz val="12"/>
      <color theme="1"/>
      <name val="新細明體"/>
      <family val="1"/>
      <charset val="136"/>
      <scheme val="minor"/>
    </font>
    <font>
      <b/>
      <sz val="12"/>
      <color theme="1"/>
      <name val="新細明體"/>
      <family val="1"/>
      <charset val="136"/>
      <scheme val="minor"/>
    </font>
    <font>
      <sz val="14"/>
      <color rgb="FF000000"/>
      <name val="標楷體"/>
      <family val="4"/>
      <charset val="136"/>
    </font>
    <font>
      <sz val="14"/>
      <color rgb="FF000000"/>
      <name val="Times New Roman"/>
      <family val="1"/>
    </font>
    <font>
      <sz val="12"/>
      <color theme="1"/>
      <name val="標楷體"/>
      <family val="4"/>
      <charset val="136"/>
    </font>
    <font>
      <b/>
      <sz val="12"/>
      <color theme="1"/>
      <name val="標楷體"/>
      <family val="4"/>
      <charset val="136"/>
    </font>
    <font>
      <sz val="12"/>
      <color theme="1"/>
      <name val="Times New Roman"/>
      <family val="1"/>
    </font>
    <font>
      <b/>
      <sz val="12"/>
      <color theme="1"/>
      <name val="Times New Roman"/>
      <family val="1"/>
    </font>
    <font>
      <sz val="12"/>
      <color rgb="FFFF0000"/>
      <name val="Times New Roman"/>
      <family val="1"/>
    </font>
    <font>
      <b/>
      <sz val="12"/>
      <color rgb="FFFF0000"/>
      <name val="Times New Roman"/>
      <family val="1"/>
    </font>
    <font>
      <sz val="13"/>
      <color rgb="FF000000"/>
      <name val="標楷體"/>
      <family val="4"/>
      <charset val="136"/>
    </font>
    <font>
      <sz val="16"/>
      <color rgb="FF000000"/>
      <name val="Times New Roman"/>
      <family val="1"/>
    </font>
    <font>
      <sz val="16"/>
      <color rgb="FF000000"/>
      <name val="標楷體"/>
      <family val="4"/>
      <charset val="136"/>
    </font>
    <font>
      <sz val="20"/>
      <color rgb="FF000000"/>
      <name val="標楷體"/>
      <family val="4"/>
      <charset val="136"/>
    </font>
    <font>
      <sz val="12"/>
      <color rgb="FF000000"/>
      <name val="標楷體"/>
      <family val="4"/>
      <charset val="136"/>
    </font>
    <font>
      <sz val="9"/>
      <name val="新細明體"/>
      <family val="1"/>
      <charset val="136"/>
      <scheme val="minor"/>
    </font>
    <font>
      <sz val="13"/>
      <color rgb="FF000000"/>
      <name val="Times New Roman"/>
      <family val="1"/>
    </font>
    <font>
      <sz val="9"/>
      <name val="新細明體"/>
      <family val="2"/>
      <charset val="136"/>
      <scheme val="minor"/>
    </font>
    <font>
      <sz val="14"/>
      <color rgb="FFFF0000"/>
      <name val="Times New Roman"/>
      <family val="1"/>
    </font>
    <font>
      <sz val="14"/>
      <color rgb="FFFF0000"/>
      <name val="標楷體"/>
      <family val="4"/>
      <charset val="136"/>
    </font>
    <font>
      <sz val="8"/>
      <color indexed="8"/>
      <name val="標楷體"/>
      <family val="4"/>
      <charset val="136"/>
    </font>
    <font>
      <sz val="12"/>
      <color indexed="8"/>
      <name val="新細明體"/>
      <family val="1"/>
      <charset val="136"/>
    </font>
    <font>
      <sz val="20"/>
      <color rgb="FF000000"/>
      <name val="Times New Roman"/>
      <family val="1"/>
    </font>
    <font>
      <b/>
      <sz val="11"/>
      <name val="標楷體"/>
      <family val="4"/>
      <charset val="136"/>
    </font>
    <font>
      <b/>
      <sz val="11"/>
      <color indexed="8"/>
      <name val="標楷體"/>
      <family val="4"/>
      <charset val="136"/>
    </font>
    <font>
      <b/>
      <sz val="11"/>
      <color theme="1"/>
      <name val="標楷體"/>
      <family val="4"/>
      <charset val="136"/>
    </font>
    <font>
      <b/>
      <sz val="12"/>
      <color rgb="FF000000"/>
      <name val="標楷體"/>
      <family val="4"/>
      <charset val="136"/>
    </font>
    <font>
      <b/>
      <sz val="12"/>
      <name val="標楷體"/>
      <family val="4"/>
      <charset val="136"/>
    </font>
    <font>
      <sz val="14"/>
      <color theme="1"/>
      <name val="標楷體"/>
      <family val="4"/>
      <charset val="136"/>
    </font>
    <font>
      <b/>
      <sz val="14"/>
      <color theme="1"/>
      <name val="標楷體"/>
      <family val="4"/>
      <charset val="136"/>
    </font>
    <font>
      <sz val="14"/>
      <name val="標楷體"/>
      <family val="4"/>
      <charset val="136"/>
    </font>
    <font>
      <sz val="16"/>
      <name val="標楷體"/>
      <family val="4"/>
      <charset val="136"/>
    </font>
    <font>
      <sz val="16"/>
      <name val="Times New Roman"/>
      <family val="1"/>
    </font>
    <font>
      <sz val="18"/>
      <name val="新細明體"/>
      <family val="1"/>
      <charset val="136"/>
    </font>
    <font>
      <sz val="10"/>
      <name val="標楷體"/>
      <family val="4"/>
      <charset val="136"/>
    </font>
    <font>
      <sz val="11"/>
      <name val="新細明體"/>
      <family val="1"/>
      <charset val="136"/>
    </font>
    <font>
      <sz val="11"/>
      <color indexed="8"/>
      <name val="新細明體"/>
      <family val="1"/>
      <charset val="136"/>
    </font>
    <font>
      <sz val="10"/>
      <color indexed="8"/>
      <name val="新細明體"/>
      <family val="1"/>
      <charset val="136"/>
    </font>
    <font>
      <sz val="8"/>
      <name val="標楷體"/>
      <family val="4"/>
      <charset val="136"/>
    </font>
    <font>
      <sz val="9"/>
      <color indexed="8"/>
      <name val="標楷體"/>
      <family val="4"/>
      <charset val="136"/>
    </font>
    <font>
      <sz val="7"/>
      <color indexed="8"/>
      <name val="新細明體"/>
      <family val="1"/>
      <charset val="136"/>
    </font>
    <font>
      <sz val="8.5"/>
      <color indexed="8"/>
      <name val="標楷體"/>
      <family val="4"/>
      <charset val="136"/>
    </font>
    <font>
      <b/>
      <sz val="8.5"/>
      <color indexed="8"/>
      <name val="標楷體"/>
      <family val="4"/>
      <charset val="136"/>
    </font>
    <font>
      <sz val="8.5"/>
      <name val="標楷體"/>
      <family val="4"/>
      <charset val="136"/>
    </font>
    <font>
      <sz val="12"/>
      <color rgb="FFFF0000"/>
      <name val="標楷體"/>
      <family val="4"/>
      <charset val="136"/>
    </font>
    <font>
      <b/>
      <sz val="12"/>
      <color rgb="FFFF0000"/>
      <name val="標楷體"/>
      <family val="4"/>
      <charset val="136"/>
    </font>
    <font>
      <b/>
      <sz val="16"/>
      <color theme="1"/>
      <name val="標楷體"/>
      <family val="4"/>
      <charset val="136"/>
    </font>
    <font>
      <sz val="12"/>
      <color theme="0"/>
      <name val="標楷體"/>
      <family val="4"/>
      <charset val="136"/>
    </font>
    <font>
      <b/>
      <sz val="18"/>
      <color theme="1"/>
      <name val="標楷體"/>
      <family val="4"/>
      <charset val="136"/>
    </font>
    <font>
      <sz val="12"/>
      <color theme="0"/>
      <name val="Times New Roman"/>
      <family val="1"/>
    </font>
    <font>
      <b/>
      <sz val="18"/>
      <color rgb="FF000000"/>
      <name val="標楷體"/>
      <family val="4"/>
      <charset val="136"/>
    </font>
    <font>
      <b/>
      <sz val="14"/>
      <color indexed="8"/>
      <name val="標楷體"/>
      <family val="4"/>
      <charset val="136"/>
    </font>
    <font>
      <sz val="12"/>
      <color rgb="FFFFF3FF"/>
      <name val="標楷體"/>
      <family val="4"/>
      <charset val="136"/>
    </font>
    <font>
      <sz val="14"/>
      <color rgb="FFFFF3FF"/>
      <name val="標楷體"/>
      <family val="4"/>
      <charset val="136"/>
    </font>
    <font>
      <u/>
      <sz val="12"/>
      <color rgb="FFFF0000"/>
      <name val="標楷體"/>
      <family val="4"/>
      <charset val="136"/>
    </font>
    <font>
      <b/>
      <sz val="12"/>
      <color rgb="FF00B050"/>
      <name val="標楷體"/>
      <family val="4"/>
      <charset val="136"/>
    </font>
    <font>
      <b/>
      <sz val="14"/>
      <color rgb="FF000000"/>
      <name val="標楷體"/>
      <family val="4"/>
      <charset val="136"/>
    </font>
    <font>
      <b/>
      <sz val="12"/>
      <color theme="9" tint="0.39997558519241921"/>
      <name val="標楷體"/>
      <family val="4"/>
      <charset val="136"/>
    </font>
    <font>
      <b/>
      <sz val="14"/>
      <name val="標楷體"/>
      <family val="4"/>
      <charset val="136"/>
    </font>
    <font>
      <b/>
      <sz val="18"/>
      <color theme="1"/>
      <name val="Times New Roman"/>
      <family val="1"/>
    </font>
    <font>
      <b/>
      <sz val="18"/>
      <name val="Times New Roman"/>
      <family val="1"/>
    </font>
    <font>
      <b/>
      <u/>
      <sz val="18"/>
      <color rgb="FF000000"/>
      <name val="標楷體"/>
      <family val="4"/>
      <charset val="136"/>
    </font>
  </fonts>
  <fills count="1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CDFFDA"/>
        <bgColor indexed="64"/>
      </patternFill>
    </fill>
    <fill>
      <patternFill patternType="solid">
        <fgColor rgb="FFFFFBEF"/>
        <bgColor indexed="64"/>
      </patternFill>
    </fill>
    <fill>
      <patternFill patternType="solid">
        <fgColor theme="7" tint="0.79998168889431442"/>
        <bgColor indexed="64"/>
      </patternFill>
    </fill>
    <fill>
      <patternFill patternType="solid">
        <fgColor rgb="FFFFF3FF"/>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ECFF"/>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bottom style="double">
        <color indexed="64"/>
      </bottom>
      <diagonal/>
    </border>
    <border>
      <left style="mediumDashDot">
        <color rgb="FFFF0000"/>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mediumDashDot">
        <color rgb="FFFF0000"/>
      </top>
      <bottom style="mediumDashDot">
        <color rgb="FFFF0000"/>
      </bottom>
      <diagonal/>
    </border>
    <border>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s>
  <cellStyleXfs count="6">
    <xf numFmtId="0" fontId="0" fillId="0" borderId="0">
      <alignment vertical="center"/>
    </xf>
    <xf numFmtId="0" fontId="11" fillId="0" borderId="0">
      <alignment vertical="center"/>
    </xf>
    <xf numFmtId="0" fontId="11" fillId="0" borderId="0"/>
    <xf numFmtId="43" fontId="12" fillId="0" borderId="0" applyFont="0" applyFill="0" applyBorder="0" applyAlignment="0" applyProtection="0">
      <alignment vertical="center"/>
    </xf>
    <xf numFmtId="0" fontId="1" fillId="0" borderId="0">
      <alignment vertical="center"/>
    </xf>
    <xf numFmtId="43" fontId="11" fillId="0" borderId="0" applyFont="0" applyFill="0" applyBorder="0" applyAlignment="0" applyProtection="0">
      <alignment vertical="center"/>
    </xf>
  </cellStyleXfs>
  <cellXfs count="424">
    <xf numFmtId="0" fontId="0" fillId="0" borderId="0" xfId="0">
      <alignment vertical="center"/>
    </xf>
    <xf numFmtId="0" fontId="18" fillId="0" borderId="0" xfId="0" applyFont="1" applyProtection="1">
      <alignment vertical="center"/>
    </xf>
    <xf numFmtId="0" fontId="15" fillId="0" borderId="0" xfId="0" applyFont="1" applyProtection="1">
      <alignment vertical="center"/>
    </xf>
    <xf numFmtId="0" fontId="14" fillId="0" borderId="0" xfId="0" applyFont="1" applyAlignment="1" applyProtection="1">
      <alignment horizontal="left" vertical="center"/>
    </xf>
    <xf numFmtId="0" fontId="14" fillId="0" borderId="31"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29"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4" fillId="0" borderId="28" xfId="0" applyFont="1" applyBorder="1" applyAlignment="1" applyProtection="1">
      <alignment horizontal="left" vertical="center" wrapText="1"/>
    </xf>
    <xf numFmtId="0" fontId="14" fillId="0" borderId="11" xfId="0" applyFont="1" applyBorder="1" applyAlignment="1" applyProtection="1">
      <alignment horizontal="left" vertical="center" wrapText="1"/>
    </xf>
    <xf numFmtId="0" fontId="22" fillId="0" borderId="15" xfId="0" applyFont="1" applyBorder="1" applyAlignment="1" applyProtection="1">
      <alignment horizontal="center" vertical="center" wrapText="1"/>
    </xf>
    <xf numFmtId="0" fontId="22" fillId="0" borderId="29" xfId="0" applyFont="1" applyBorder="1" applyAlignment="1" applyProtection="1">
      <alignment vertical="center" wrapText="1"/>
    </xf>
    <xf numFmtId="0" fontId="15" fillId="0" borderId="30" xfId="0" applyFont="1" applyBorder="1" applyAlignment="1" applyProtection="1">
      <alignment vertical="center" wrapText="1"/>
    </xf>
    <xf numFmtId="0" fontId="28" fillId="0" borderId="18" xfId="0" applyFont="1" applyBorder="1" applyAlignment="1" applyProtection="1">
      <alignment horizontal="center" vertical="center" wrapText="1"/>
    </xf>
    <xf numFmtId="0" fontId="28" fillId="0" borderId="30" xfId="0" applyFont="1" applyBorder="1" applyAlignment="1" applyProtection="1">
      <alignment vertical="center" wrapText="1"/>
    </xf>
    <xf numFmtId="0" fontId="14" fillId="0" borderId="30" xfId="0" applyFont="1" applyBorder="1" applyAlignment="1" applyProtection="1">
      <alignment horizontal="center" vertical="center" wrapText="1"/>
    </xf>
    <xf numFmtId="3" fontId="15" fillId="0" borderId="18" xfId="0" applyNumberFormat="1" applyFont="1" applyBorder="1" applyAlignment="1" applyProtection="1">
      <alignment horizontal="right" vertical="center" wrapText="1"/>
    </xf>
    <xf numFmtId="3" fontId="15" fillId="0" borderId="30" xfId="0" applyNumberFormat="1" applyFont="1" applyBorder="1" applyAlignment="1" applyProtection="1">
      <alignment horizontal="right" vertical="center" wrapText="1"/>
    </xf>
    <xf numFmtId="3" fontId="15" fillId="0" borderId="12" xfId="0" applyNumberFormat="1" applyFont="1" applyBorder="1" applyAlignment="1" applyProtection="1">
      <alignment horizontal="right" vertical="center" wrapText="1"/>
    </xf>
    <xf numFmtId="0" fontId="23" fillId="0" borderId="0" xfId="0" applyFont="1" applyProtection="1">
      <alignment vertical="center"/>
    </xf>
    <xf numFmtId="0" fontId="16" fillId="0" borderId="1" xfId="0" applyFont="1" applyBorder="1" applyAlignment="1" applyProtection="1">
      <alignment vertical="center"/>
    </xf>
    <xf numFmtId="0" fontId="16" fillId="6" borderId="1" xfId="0" applyFont="1" applyFill="1" applyBorder="1" applyAlignment="1" applyProtection="1">
      <alignment vertical="center"/>
    </xf>
    <xf numFmtId="0" fontId="16" fillId="6" borderId="2" xfId="0" applyFont="1" applyFill="1" applyBorder="1" applyAlignment="1" applyProtection="1">
      <alignment vertical="center"/>
    </xf>
    <xf numFmtId="0" fontId="16" fillId="6" borderId="4" xfId="0" applyFont="1" applyFill="1" applyBorder="1" applyAlignment="1" applyProtection="1">
      <alignment vertical="center"/>
    </xf>
    <xf numFmtId="0" fontId="30" fillId="0" borderId="0" xfId="0" applyFont="1">
      <alignment vertical="center"/>
    </xf>
    <xf numFmtId="0" fontId="33" fillId="0" borderId="0" xfId="2" applyFont="1"/>
    <xf numFmtId="0" fontId="16" fillId="0" borderId="1" xfId="0" applyFont="1" applyBorder="1" applyAlignment="1" applyProtection="1">
      <alignment horizontal="center" vertical="center"/>
    </xf>
    <xf numFmtId="0" fontId="14" fillId="0" borderId="28" xfId="0" applyFont="1" applyBorder="1" applyAlignment="1" applyProtection="1">
      <alignment horizontal="center" vertical="center" wrapText="1"/>
    </xf>
    <xf numFmtId="0" fontId="16" fillId="0" borderId="0" xfId="0" applyFont="1" applyProtection="1">
      <alignment vertical="center"/>
    </xf>
    <xf numFmtId="0" fontId="14" fillId="0" borderId="29" xfId="0" applyFont="1" applyBorder="1" applyAlignment="1" applyProtection="1">
      <alignment vertical="center" wrapText="1"/>
    </xf>
    <xf numFmtId="0" fontId="14" fillId="0" borderId="30" xfId="0" applyFont="1" applyBorder="1" applyAlignment="1" applyProtection="1">
      <alignment vertical="center" wrapText="1"/>
    </xf>
    <xf numFmtId="0" fontId="15" fillId="0" borderId="0" xfId="0" applyFont="1" applyAlignment="1" applyProtection="1">
      <alignment horizontal="left" vertical="center"/>
    </xf>
    <xf numFmtId="0" fontId="18" fillId="0" borderId="1" xfId="0" applyFont="1" applyBorder="1" applyAlignment="1" applyProtection="1">
      <alignment horizontal="center" vertical="center"/>
    </xf>
    <xf numFmtId="0" fontId="15" fillId="0" borderId="31"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28" xfId="0" applyFont="1" applyBorder="1" applyAlignment="1" applyProtection="1">
      <alignment horizontal="left" vertical="center" wrapText="1"/>
    </xf>
    <xf numFmtId="0" fontId="15" fillId="0" borderId="29" xfId="0" applyFont="1" applyBorder="1" applyAlignment="1" applyProtection="1">
      <alignment vertical="center" wrapText="1"/>
    </xf>
    <xf numFmtId="0" fontId="28" fillId="0" borderId="29" xfId="0" applyFont="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29" xfId="0" applyFont="1" applyBorder="1" applyAlignment="1" applyProtection="1">
      <alignment vertical="center" wrapText="1"/>
    </xf>
    <xf numFmtId="0" fontId="28" fillId="0" borderId="28" xfId="0" applyFont="1" applyBorder="1" applyAlignment="1" applyProtection="1">
      <alignment vertical="center" wrapText="1"/>
    </xf>
    <xf numFmtId="0" fontId="28" fillId="0" borderId="15" xfId="0" applyFont="1" applyBorder="1" applyAlignment="1" applyProtection="1">
      <alignment vertical="center" wrapText="1"/>
    </xf>
    <xf numFmtId="0" fontId="28" fillId="0" borderId="9"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6" fillId="0" borderId="0" xfId="0" applyFont="1" applyBorder="1" applyAlignment="1" applyProtection="1">
      <alignment vertical="center"/>
    </xf>
    <xf numFmtId="0" fontId="16"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8" fillId="0" borderId="0" xfId="0" applyFont="1" applyProtection="1">
      <alignment vertical="center"/>
      <protection locked="0"/>
    </xf>
    <xf numFmtId="0" fontId="18"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0" fontId="18" fillId="0" borderId="0" xfId="0" applyFont="1" applyFill="1" applyProtection="1">
      <alignmen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0" fontId="18" fillId="0" borderId="0" xfId="0" applyFont="1" applyAlignment="1" applyProtection="1">
      <alignment vertical="top" wrapText="1"/>
      <protection locked="0"/>
    </xf>
    <xf numFmtId="0" fontId="8" fillId="0" borderId="0" xfId="0" applyFont="1" applyProtection="1">
      <alignment vertical="center"/>
      <protection locked="0"/>
    </xf>
    <xf numFmtId="3" fontId="21" fillId="0" borderId="0" xfId="0" applyNumberFormat="1" applyFont="1" applyProtection="1">
      <alignment vertical="center"/>
      <protection locked="0"/>
    </xf>
    <xf numFmtId="0" fontId="46" fillId="0" borderId="0" xfId="2" applyFont="1" applyBorder="1" applyAlignment="1">
      <alignment horizontal="left"/>
    </xf>
    <xf numFmtId="0" fontId="11" fillId="0" borderId="0" xfId="2" applyFont="1" applyBorder="1" applyAlignment="1">
      <alignment horizontal="center"/>
    </xf>
    <xf numFmtId="0" fontId="11" fillId="0" borderId="0" xfId="2" applyFont="1"/>
    <xf numFmtId="0" fontId="48" fillId="0" borderId="0" xfId="2" applyFont="1"/>
    <xf numFmtId="0" fontId="49" fillId="0" borderId="0" xfId="2" applyFont="1"/>
    <xf numFmtId="10" fontId="33" fillId="0" borderId="0" xfId="2" applyNumberFormat="1" applyFont="1"/>
    <xf numFmtId="0" fontId="32" fillId="0" borderId="1" xfId="2" applyFont="1" applyBorder="1" applyAlignment="1">
      <alignment horizontal="distributed"/>
    </xf>
    <xf numFmtId="0" fontId="32" fillId="0" borderId="4" xfId="2" applyFont="1" applyBorder="1" applyAlignment="1">
      <alignment horizontal="distributed"/>
    </xf>
    <xf numFmtId="0" fontId="32" fillId="0" borderId="6" xfId="2" applyFont="1" applyBorder="1" applyAlignment="1">
      <alignment horizontal="distributed"/>
    </xf>
    <xf numFmtId="0" fontId="51" fillId="0" borderId="5" xfId="2" applyFont="1" applyBorder="1" applyAlignment="1">
      <alignment horizontal="center" vertical="center"/>
    </xf>
    <xf numFmtId="181" fontId="51" fillId="0" borderId="1" xfId="2" applyNumberFormat="1" applyFont="1" applyBorder="1" applyAlignment="1">
      <alignment vertical="center"/>
    </xf>
    <xf numFmtId="181" fontId="51" fillId="0" borderId="4" xfId="2" applyNumberFormat="1" applyFont="1" applyBorder="1" applyAlignment="1">
      <alignment vertical="center"/>
    </xf>
    <xf numFmtId="181" fontId="51" fillId="0" borderId="6" xfId="2" applyNumberFormat="1" applyFont="1" applyBorder="1" applyAlignment="1">
      <alignment vertical="center"/>
    </xf>
    <xf numFmtId="0" fontId="52" fillId="0" borderId="0" xfId="2" applyFont="1"/>
    <xf numFmtId="0" fontId="51" fillId="0" borderId="48" xfId="2" applyFont="1" applyBorder="1" applyAlignment="1">
      <alignment horizontal="center" vertical="center"/>
    </xf>
    <xf numFmtId="181" fontId="51" fillId="0" borderId="32" xfId="2" applyNumberFormat="1" applyFont="1" applyBorder="1" applyAlignment="1">
      <alignment vertical="center"/>
    </xf>
    <xf numFmtId="181" fontId="51" fillId="0" borderId="8" xfId="2" applyNumberFormat="1" applyFont="1" applyBorder="1" applyAlignment="1">
      <alignment vertical="center"/>
    </xf>
    <xf numFmtId="0" fontId="32" fillId="0" borderId="0" xfId="2" applyFont="1" applyBorder="1" applyAlignment="1">
      <alignment vertical="center"/>
    </xf>
    <xf numFmtId="0" fontId="32" fillId="0" borderId="1" xfId="2" applyFont="1" applyBorder="1" applyAlignment="1">
      <alignment horizontal="distributed" vertical="center"/>
    </xf>
    <xf numFmtId="0" fontId="51" fillId="0" borderId="7" xfId="2" applyFont="1" applyBorder="1" applyAlignment="1">
      <alignment horizontal="center" vertical="center"/>
    </xf>
    <xf numFmtId="0" fontId="53" fillId="0" borderId="0" xfId="2" applyFont="1" applyAlignment="1"/>
    <xf numFmtId="0" fontId="55" fillId="0" borderId="0" xfId="2" applyFont="1" applyAlignment="1"/>
    <xf numFmtId="0" fontId="53" fillId="0" borderId="0" xfId="2" applyFont="1" applyAlignment="1">
      <alignment horizontal="left" vertical="center"/>
    </xf>
    <xf numFmtId="178" fontId="13" fillId="4" borderId="6" xfId="3" applyNumberFormat="1" applyFont="1" applyFill="1" applyBorder="1" applyProtection="1">
      <alignment vertical="center"/>
    </xf>
    <xf numFmtId="178" fontId="13" fillId="0" borderId="0" xfId="3" applyNumberFormat="1" applyFont="1" applyProtection="1">
      <alignment vertical="center"/>
    </xf>
    <xf numFmtId="179" fontId="42" fillId="7" borderId="1" xfId="0" applyNumberFormat="1" applyFont="1" applyFill="1" applyBorder="1" applyAlignment="1" applyProtection="1">
      <alignment horizontal="center" vertical="center"/>
    </xf>
    <xf numFmtId="177" fontId="40" fillId="7" borderId="1" xfId="0" applyNumberFormat="1" applyFont="1" applyFill="1" applyBorder="1" applyAlignment="1" applyProtection="1">
      <alignment horizontal="center" vertical="center"/>
    </xf>
    <xf numFmtId="179" fontId="42" fillId="7" borderId="20" xfId="0" applyNumberFormat="1" applyFont="1" applyFill="1" applyBorder="1" applyAlignment="1" applyProtection="1">
      <alignment horizontal="center" vertical="center"/>
    </xf>
    <xf numFmtId="0" fontId="16" fillId="9" borderId="26" xfId="0" applyFont="1" applyFill="1" applyBorder="1" applyAlignment="1" applyProtection="1">
      <alignment vertical="top" wrapText="1"/>
      <protection locked="0"/>
    </xf>
    <xf numFmtId="0" fontId="6" fillId="9" borderId="26" xfId="0" applyFont="1" applyFill="1" applyBorder="1" applyAlignment="1" applyProtection="1">
      <alignment vertical="top" wrapText="1"/>
      <protection locked="0"/>
    </xf>
    <xf numFmtId="177" fontId="16" fillId="9" borderId="1" xfId="0" applyNumberFormat="1" applyFont="1" applyFill="1" applyBorder="1" applyAlignment="1" applyProtection="1">
      <alignment horizontal="right" vertical="center" wrapText="1"/>
      <protection locked="0"/>
    </xf>
    <xf numFmtId="177" fontId="9" fillId="9" borderId="1" xfId="0" applyNumberFormat="1" applyFont="1" applyFill="1" applyBorder="1" applyAlignment="1" applyProtection="1">
      <alignment horizontal="right" vertical="center" wrapText="1"/>
      <protection locked="0"/>
    </xf>
    <xf numFmtId="181" fontId="42" fillId="9" borderId="54" xfId="0" applyNumberFormat="1" applyFont="1" applyFill="1" applyBorder="1" applyAlignment="1" applyProtection="1">
      <alignment horizontal="center" vertical="center"/>
      <protection locked="0"/>
    </xf>
    <xf numFmtId="181" fontId="42" fillId="9" borderId="1" xfId="0" applyNumberFormat="1" applyFont="1" applyFill="1" applyBorder="1" applyAlignment="1" applyProtection="1">
      <alignment horizontal="center" vertical="center"/>
      <protection locked="0"/>
    </xf>
    <xf numFmtId="177" fontId="40" fillId="9" borderId="54" xfId="0" applyNumberFormat="1" applyFont="1" applyFill="1" applyBorder="1" applyAlignment="1" applyProtection="1">
      <alignment horizontal="center" vertical="center"/>
      <protection locked="0"/>
    </xf>
    <xf numFmtId="177" fontId="40" fillId="9" borderId="1" xfId="0" applyNumberFormat="1" applyFont="1" applyFill="1" applyBorder="1" applyAlignment="1" applyProtection="1">
      <alignment horizontal="center" vertical="center"/>
      <protection locked="0"/>
    </xf>
    <xf numFmtId="0" fontId="42" fillId="9" borderId="1" xfId="0" applyFont="1" applyFill="1" applyBorder="1" applyAlignment="1" applyProtection="1">
      <alignment horizontal="center" vertical="center"/>
      <protection locked="0"/>
    </xf>
    <xf numFmtId="3" fontId="42" fillId="9" borderId="20" xfId="0" applyNumberFormat="1" applyFont="1" applyFill="1" applyBorder="1" applyAlignment="1" applyProtection="1">
      <alignment horizontal="center" vertical="center"/>
      <protection locked="0"/>
    </xf>
    <xf numFmtId="3" fontId="42" fillId="9" borderId="1" xfId="0" applyNumberFormat="1" applyFont="1" applyFill="1" applyBorder="1" applyAlignment="1" applyProtection="1">
      <alignment horizontal="center" vertical="center"/>
      <protection locked="0"/>
    </xf>
    <xf numFmtId="177" fontId="40" fillId="9" borderId="20" xfId="0" applyNumberFormat="1" applyFont="1" applyFill="1" applyBorder="1" applyAlignment="1" applyProtection="1">
      <alignment horizontal="center" vertical="center"/>
      <protection locked="0"/>
    </xf>
    <xf numFmtId="183" fontId="40" fillId="7" borderId="1" xfId="0" applyNumberFormat="1" applyFont="1" applyFill="1" applyBorder="1" applyAlignment="1" applyProtection="1">
      <alignment horizontal="center" vertical="center"/>
    </xf>
    <xf numFmtId="183" fontId="40" fillId="7" borderId="20" xfId="0" applyNumberFormat="1" applyFont="1" applyFill="1" applyBorder="1" applyAlignment="1" applyProtection="1">
      <alignment horizontal="center" vertical="center"/>
    </xf>
    <xf numFmtId="177" fontId="9" fillId="7" borderId="1" xfId="0" applyNumberFormat="1" applyFont="1" applyFill="1" applyBorder="1" applyAlignment="1" applyProtection="1">
      <alignment vertical="center" wrapText="1"/>
    </xf>
    <xf numFmtId="177" fontId="9" fillId="7" borderId="1" xfId="0" applyNumberFormat="1" applyFont="1" applyFill="1" applyBorder="1" applyAlignment="1" applyProtection="1">
      <alignment horizontal="center" vertical="center" wrapText="1"/>
    </xf>
    <xf numFmtId="177" fontId="26" fillId="7" borderId="1" xfId="0" applyNumberFormat="1" applyFont="1" applyFill="1" applyBorder="1" applyAlignment="1" applyProtection="1">
      <alignment horizontal="right" vertical="center" wrapText="1"/>
    </xf>
    <xf numFmtId="177" fontId="17" fillId="4" borderId="1" xfId="0" applyNumberFormat="1" applyFont="1" applyFill="1" applyBorder="1" applyAlignment="1" applyProtection="1">
      <alignment horizontal="right" vertical="center" wrapText="1"/>
    </xf>
    <xf numFmtId="177" fontId="39" fillId="4" borderId="1" xfId="0" applyNumberFormat="1" applyFont="1" applyFill="1" applyBorder="1" applyAlignment="1" applyProtection="1">
      <alignment horizontal="right" vertical="center" wrapText="1"/>
    </xf>
    <xf numFmtId="0" fontId="17" fillId="4" borderId="1" xfId="0" applyFont="1" applyFill="1" applyBorder="1" applyAlignment="1" applyProtection="1">
      <alignment horizontal="right" vertical="center" wrapText="1"/>
    </xf>
    <xf numFmtId="177" fontId="16" fillId="5" borderId="1" xfId="0" applyNumberFormat="1" applyFont="1" applyFill="1" applyBorder="1" applyAlignment="1" applyProtection="1">
      <alignment horizontal="right" vertical="center" wrapText="1"/>
    </xf>
    <xf numFmtId="0" fontId="16" fillId="5" borderId="1" xfId="0" applyFont="1" applyFill="1" applyBorder="1" applyAlignment="1" applyProtection="1">
      <alignment horizontal="right" vertical="center" wrapText="1"/>
    </xf>
    <xf numFmtId="0" fontId="38" fillId="5" borderId="26" xfId="0" applyFont="1" applyFill="1" applyBorder="1" applyAlignment="1" applyProtection="1">
      <alignment horizontal="left" vertical="center" wrapText="1"/>
    </xf>
    <xf numFmtId="0" fontId="35" fillId="7" borderId="40" xfId="0" applyFont="1" applyFill="1" applyBorder="1" applyAlignment="1" applyProtection="1">
      <alignment horizontal="center" vertical="center"/>
    </xf>
    <xf numFmtId="0" fontId="36" fillId="9" borderId="23" xfId="0" applyFont="1" applyFill="1" applyBorder="1" applyAlignment="1" applyProtection="1">
      <alignment horizontal="center" vertical="center"/>
    </xf>
    <xf numFmtId="0" fontId="37" fillId="3" borderId="24" xfId="0" applyFont="1" applyFill="1" applyBorder="1" applyAlignment="1" applyProtection="1">
      <alignment horizontal="center" vertical="center"/>
    </xf>
    <xf numFmtId="0" fontId="16" fillId="0" borderId="0" xfId="0" applyFont="1" applyFill="1" applyProtection="1">
      <alignment vertical="center"/>
      <protection locked="0"/>
    </xf>
    <xf numFmtId="0" fontId="16" fillId="0" borderId="0" xfId="0" applyFont="1" applyProtection="1">
      <alignment vertical="center"/>
      <protection locked="0"/>
    </xf>
    <xf numFmtId="0" fontId="16" fillId="0" borderId="0" xfId="0" applyFont="1" applyBorder="1" applyProtection="1">
      <alignment vertical="center"/>
      <protection locked="0"/>
    </xf>
    <xf numFmtId="0" fontId="16" fillId="0" borderId="0" xfId="0" applyFont="1" applyFill="1" applyBorder="1" applyProtection="1">
      <alignment vertical="center"/>
      <protection locked="0"/>
    </xf>
    <xf numFmtId="0" fontId="40" fillId="0" borderId="0" xfId="0" applyFont="1" applyProtection="1">
      <alignment vertical="center"/>
      <protection locked="0"/>
    </xf>
    <xf numFmtId="0" fontId="40" fillId="0" borderId="0" xfId="0" applyFont="1" applyBorder="1" applyProtection="1">
      <alignment vertical="center"/>
      <protection locked="0"/>
    </xf>
    <xf numFmtId="0" fontId="40" fillId="0" borderId="0" xfId="0" applyFont="1" applyFill="1" applyBorder="1" applyProtection="1">
      <alignment vertical="center"/>
      <protection locked="0"/>
    </xf>
    <xf numFmtId="0" fontId="40" fillId="0" borderId="0" xfId="0" applyFont="1" applyFill="1" applyProtection="1">
      <alignment vertical="center"/>
      <protection locked="0"/>
    </xf>
    <xf numFmtId="183" fontId="40" fillId="0" borderId="0" xfId="0" applyNumberFormat="1" applyFont="1" applyFill="1" applyBorder="1" applyAlignment="1" applyProtection="1">
      <alignment vertical="center"/>
      <protection locked="0"/>
    </xf>
    <xf numFmtId="179" fontId="16" fillId="0" borderId="0" xfId="0" applyNumberFormat="1" applyFont="1" applyProtection="1">
      <alignment vertical="center"/>
      <protection locked="0"/>
    </xf>
    <xf numFmtId="0" fontId="17" fillId="0" borderId="0" xfId="0" applyFont="1" applyProtection="1">
      <alignment vertical="center"/>
      <protection locked="0"/>
    </xf>
    <xf numFmtId="0" fontId="59" fillId="0" borderId="0" xfId="0" applyFont="1" applyProtection="1">
      <alignment vertical="center"/>
      <protection locked="0"/>
    </xf>
    <xf numFmtId="0" fontId="41" fillId="0" borderId="0" xfId="0" applyFont="1" applyProtection="1">
      <alignment vertical="center"/>
    </xf>
    <xf numFmtId="0" fontId="40" fillId="7" borderId="19" xfId="0" applyFont="1" applyFill="1" applyBorder="1" applyAlignment="1" applyProtection="1">
      <alignment horizontal="center" vertical="center"/>
    </xf>
    <xf numFmtId="0" fontId="40" fillId="7" borderId="59" xfId="0" applyFont="1" applyFill="1" applyBorder="1" applyAlignment="1" applyProtection="1">
      <alignment horizontal="center" vertical="center"/>
    </xf>
    <xf numFmtId="0" fontId="40" fillId="7" borderId="59" xfId="0" applyFont="1" applyFill="1" applyBorder="1" applyAlignment="1" applyProtection="1">
      <alignment horizontal="center" vertical="center" wrapText="1"/>
    </xf>
    <xf numFmtId="0" fontId="26" fillId="9" borderId="26" xfId="0" applyFont="1" applyFill="1" applyBorder="1" applyAlignment="1" applyProtection="1">
      <alignment horizontal="left" vertical="top" wrapText="1"/>
      <protection locked="0"/>
    </xf>
    <xf numFmtId="0" fontId="16" fillId="9"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180" fontId="42" fillId="9" borderId="1" xfId="0" applyNumberFormat="1" applyFont="1" applyFill="1" applyBorder="1" applyAlignment="1" applyProtection="1">
      <alignment horizontal="center" vertical="center"/>
      <protection locked="0"/>
    </xf>
    <xf numFmtId="180" fontId="42" fillId="9" borderId="20" xfId="0" applyNumberFormat="1" applyFont="1" applyFill="1" applyBorder="1" applyAlignment="1" applyProtection="1">
      <alignment horizontal="center" vertical="center"/>
      <protection locked="0"/>
    </xf>
    <xf numFmtId="177" fontId="40" fillId="9" borderId="21" xfId="0" applyNumberFormat="1" applyFont="1" applyFill="1" applyBorder="1" applyAlignment="1" applyProtection="1">
      <alignment horizontal="center" vertical="center"/>
      <protection locked="0"/>
    </xf>
    <xf numFmtId="179" fontId="42" fillId="7" borderId="55" xfId="0" applyNumberFormat="1" applyFont="1" applyFill="1" applyBorder="1" applyAlignment="1" applyProtection="1">
      <alignment horizontal="center" vertical="center"/>
    </xf>
    <xf numFmtId="178" fontId="13" fillId="6" borderId="5" xfId="3" applyNumberFormat="1" applyFont="1" applyFill="1" applyBorder="1" applyProtection="1">
      <alignment vertical="center"/>
    </xf>
    <xf numFmtId="178" fontId="13" fillId="6" borderId="1" xfId="3" applyNumberFormat="1" applyFont="1" applyFill="1" applyBorder="1" applyProtection="1">
      <alignment vertical="center"/>
    </xf>
    <xf numFmtId="178" fontId="13" fillId="4" borderId="5" xfId="3" applyNumberFormat="1" applyFont="1" applyFill="1" applyBorder="1" applyProtection="1">
      <alignment vertical="center"/>
    </xf>
    <xf numFmtId="178" fontId="13" fillId="4" borderId="1" xfId="3" applyNumberFormat="1" applyFont="1" applyFill="1" applyBorder="1" applyProtection="1">
      <alignment vertical="center"/>
    </xf>
    <xf numFmtId="178" fontId="13" fillId="4" borderId="32" xfId="3" applyNumberFormat="1" applyFont="1" applyFill="1" applyBorder="1" applyProtection="1">
      <alignment vertical="center"/>
    </xf>
    <xf numFmtId="178" fontId="13" fillId="4" borderId="0" xfId="3" applyNumberFormat="1" applyFont="1" applyFill="1" applyProtection="1">
      <alignment vertical="center"/>
    </xf>
    <xf numFmtId="178" fontId="13" fillId="6" borderId="0" xfId="3" applyNumberFormat="1" applyFont="1" applyFill="1" applyProtection="1">
      <alignment vertical="center"/>
    </xf>
    <xf numFmtId="178" fontId="13" fillId="10" borderId="6" xfId="3" applyNumberFormat="1" applyFont="1" applyFill="1" applyBorder="1" applyProtection="1">
      <alignment vertical="center"/>
    </xf>
    <xf numFmtId="178" fontId="13" fillId="10" borderId="8" xfId="3" applyNumberFormat="1" applyFont="1" applyFill="1" applyBorder="1" applyProtection="1">
      <alignment vertical="center"/>
    </xf>
    <xf numFmtId="178" fontId="13" fillId="10" borderId="5" xfId="3" applyNumberFormat="1" applyFont="1" applyFill="1" applyBorder="1" applyProtection="1">
      <alignment vertical="center"/>
    </xf>
    <xf numFmtId="178" fontId="13" fillId="10" borderId="1" xfId="3" applyNumberFormat="1" applyFont="1" applyFill="1" applyBorder="1" applyProtection="1">
      <alignment vertical="center"/>
    </xf>
    <xf numFmtId="178" fontId="13" fillId="10" borderId="32" xfId="3" applyNumberFormat="1" applyFont="1" applyFill="1" applyBorder="1" applyProtection="1">
      <alignment vertical="center"/>
    </xf>
    <xf numFmtId="0" fontId="41" fillId="11" borderId="69" xfId="0" applyFont="1" applyFill="1" applyBorder="1" applyProtection="1">
      <alignment vertical="center"/>
    </xf>
    <xf numFmtId="0" fontId="41" fillId="11" borderId="69" xfId="0" applyFont="1" applyFill="1" applyBorder="1" applyAlignment="1" applyProtection="1">
      <alignment horizontal="center" vertical="center"/>
    </xf>
    <xf numFmtId="179" fontId="64" fillId="11" borderId="69" xfId="0" applyNumberFormat="1" applyFont="1" applyFill="1" applyBorder="1" applyProtection="1">
      <alignment vertical="center"/>
    </xf>
    <xf numFmtId="183" fontId="65" fillId="11" borderId="69" xfId="0" applyNumberFormat="1" applyFont="1" applyFill="1" applyBorder="1" applyProtection="1">
      <alignment vertical="center"/>
    </xf>
    <xf numFmtId="0" fontId="16" fillId="7" borderId="1" xfId="0" applyFont="1" applyFill="1" applyBorder="1" applyAlignment="1" applyProtection="1">
      <alignment horizontal="center" vertical="center" wrapText="1"/>
    </xf>
    <xf numFmtId="176" fontId="40" fillId="7" borderId="71" xfId="0" applyNumberFormat="1" applyFont="1" applyFill="1" applyBorder="1" applyAlignment="1" applyProtection="1">
      <alignment vertical="center"/>
    </xf>
    <xf numFmtId="9" fontId="40" fillId="7" borderId="72" xfId="0" applyNumberFormat="1" applyFont="1" applyFill="1" applyBorder="1" applyAlignment="1" applyProtection="1">
      <alignment vertical="center"/>
    </xf>
    <xf numFmtId="182" fontId="40" fillId="9" borderId="72" xfId="0" applyNumberFormat="1" applyFont="1" applyFill="1" applyBorder="1" applyAlignment="1" applyProtection="1">
      <alignment vertical="center"/>
      <protection locked="0"/>
    </xf>
    <xf numFmtId="184" fontId="40" fillId="7" borderId="72" xfId="0" applyNumberFormat="1" applyFont="1" applyFill="1" applyBorder="1" applyAlignment="1" applyProtection="1">
      <alignment vertical="center"/>
    </xf>
    <xf numFmtId="0" fontId="9" fillId="7" borderId="1" xfId="0" applyFont="1" applyFill="1" applyBorder="1" applyAlignment="1" applyProtection="1">
      <alignment horizontal="center" vertical="center" wrapText="1"/>
    </xf>
    <xf numFmtId="177" fontId="16" fillId="7" borderId="1" xfId="0" applyNumberFormat="1" applyFont="1" applyFill="1" applyBorder="1" applyAlignment="1" applyProtection="1">
      <alignment horizontal="right" vertical="center" wrapText="1"/>
    </xf>
    <xf numFmtId="177" fontId="9" fillId="7" borderId="1" xfId="0" applyNumberFormat="1" applyFont="1" applyFill="1" applyBorder="1" applyAlignment="1" applyProtection="1">
      <alignment horizontal="right" vertical="center" wrapText="1"/>
    </xf>
    <xf numFmtId="177" fontId="9" fillId="9" borderId="1" xfId="0" applyNumberFormat="1" applyFont="1" applyFill="1" applyBorder="1" applyAlignment="1" applyProtection="1">
      <alignment horizontal="center" vertical="center" wrapText="1"/>
      <protection locked="0"/>
    </xf>
    <xf numFmtId="177" fontId="38" fillId="7" borderId="33" xfId="0" applyNumberFormat="1" applyFont="1" applyFill="1" applyBorder="1" applyAlignment="1" applyProtection="1">
      <alignment horizontal="center" vertical="center" wrapText="1"/>
    </xf>
    <xf numFmtId="177" fontId="39" fillId="7" borderId="33" xfId="0" applyNumberFormat="1" applyFont="1" applyFill="1" applyBorder="1" applyAlignment="1" applyProtection="1">
      <alignment horizontal="center" vertical="center" wrapText="1"/>
    </xf>
    <xf numFmtId="0" fontId="38" fillId="7" borderId="33" xfId="0" applyFont="1" applyFill="1" applyBorder="1" applyAlignment="1" applyProtection="1">
      <alignment horizontal="center" vertical="center" wrapText="1"/>
    </xf>
    <xf numFmtId="0" fontId="38" fillId="7" borderId="36" xfId="0" applyFont="1" applyFill="1" applyBorder="1" applyAlignment="1" applyProtection="1">
      <alignment horizontal="center" vertical="top" wrapText="1"/>
    </xf>
    <xf numFmtId="0" fontId="16" fillId="4" borderId="26" xfId="0" applyFont="1" applyFill="1" applyBorder="1" applyAlignment="1" applyProtection="1">
      <alignment vertical="top" wrapText="1"/>
    </xf>
    <xf numFmtId="0" fontId="16" fillId="7" borderId="39" xfId="0" applyFont="1" applyFill="1" applyBorder="1" applyAlignment="1" applyProtection="1">
      <alignment vertical="top" wrapText="1"/>
    </xf>
    <xf numFmtId="0" fontId="16" fillId="7" borderId="38" xfId="0" applyFont="1" applyFill="1" applyBorder="1" applyAlignment="1" applyProtection="1">
      <alignment vertical="center" wrapText="1"/>
    </xf>
    <xf numFmtId="177" fontId="17" fillId="7" borderId="38" xfId="0" applyNumberFormat="1" applyFont="1" applyFill="1" applyBorder="1" applyAlignment="1" applyProtection="1">
      <alignment horizontal="right" vertical="center" wrapText="1"/>
    </xf>
    <xf numFmtId="177" fontId="39" fillId="4" borderId="1" xfId="0" applyNumberFormat="1" applyFont="1" applyFill="1" applyBorder="1" applyAlignment="1" applyProtection="1">
      <alignment horizontal="center" vertical="center" wrapText="1"/>
    </xf>
    <xf numFmtId="177" fontId="9" fillId="5" borderId="1" xfId="0" applyNumberFormat="1" applyFont="1" applyFill="1" applyBorder="1" applyAlignment="1" applyProtection="1">
      <alignment horizontal="center" vertical="center" wrapText="1"/>
    </xf>
    <xf numFmtId="0" fontId="9" fillId="7" borderId="38" xfId="0" applyFont="1" applyFill="1" applyBorder="1" applyAlignment="1" applyProtection="1">
      <alignment horizontal="center" vertical="center" wrapText="1"/>
    </xf>
    <xf numFmtId="177" fontId="8" fillId="0" borderId="0" xfId="0" applyNumberFormat="1" applyFont="1" applyAlignment="1" applyProtection="1">
      <alignment horizontal="center" vertical="center"/>
      <protection locked="0"/>
    </xf>
    <xf numFmtId="0" fontId="40" fillId="0" borderId="0" xfId="0" applyFont="1" applyFill="1" applyBorder="1" applyAlignment="1" applyProtection="1">
      <alignment vertical="center" wrapText="1"/>
      <protection locked="0"/>
    </xf>
    <xf numFmtId="177" fontId="61" fillId="0" borderId="0" xfId="0" applyNumberFormat="1" applyFont="1" applyProtection="1">
      <alignment vertical="center"/>
      <protection locked="0"/>
    </xf>
    <xf numFmtId="0" fontId="40" fillId="7" borderId="19" xfId="0" applyFont="1" applyFill="1" applyBorder="1" applyAlignment="1" applyProtection="1">
      <alignment horizontal="center" vertical="center" wrapText="1"/>
    </xf>
    <xf numFmtId="179" fontId="42" fillId="9" borderId="54" xfId="0" applyNumberFormat="1" applyFont="1" applyFill="1" applyBorder="1" applyAlignment="1" applyProtection="1">
      <alignment horizontal="center" vertical="center"/>
      <protection locked="0"/>
    </xf>
    <xf numFmtId="180" fontId="42" fillId="9" borderId="54" xfId="0" applyNumberFormat="1" applyFont="1" applyFill="1" applyBorder="1" applyAlignment="1" applyProtection="1">
      <alignment horizontal="center" vertical="center"/>
      <protection locked="0"/>
    </xf>
    <xf numFmtId="179" fontId="42" fillId="7" borderId="54" xfId="0" applyNumberFormat="1" applyFont="1" applyFill="1" applyBorder="1" applyAlignment="1" applyProtection="1">
      <alignment horizontal="center" vertical="center"/>
    </xf>
    <xf numFmtId="177" fontId="40" fillId="7" borderId="54" xfId="0" applyNumberFormat="1" applyFont="1" applyFill="1" applyBorder="1" applyAlignment="1" applyProtection="1">
      <alignment horizontal="center" vertical="center"/>
    </xf>
    <xf numFmtId="177" fontId="42" fillId="7" borderId="54" xfId="0" applyNumberFormat="1" applyFont="1" applyFill="1" applyBorder="1" applyAlignment="1" applyProtection="1">
      <alignment horizontal="center" vertical="center"/>
    </xf>
    <xf numFmtId="179" fontId="42" fillId="9" borderId="1" xfId="0" applyNumberFormat="1" applyFont="1" applyFill="1" applyBorder="1" applyAlignment="1" applyProtection="1">
      <alignment horizontal="center" vertical="center"/>
      <protection locked="0"/>
    </xf>
    <xf numFmtId="177" fontId="42" fillId="7" borderId="1" xfId="0" applyNumberFormat="1" applyFont="1" applyFill="1" applyBorder="1" applyAlignment="1" applyProtection="1">
      <alignment horizontal="center" vertical="center"/>
    </xf>
    <xf numFmtId="0" fontId="6" fillId="9" borderId="26" xfId="0" applyFont="1" applyFill="1" applyBorder="1" applyAlignment="1" applyProtection="1">
      <alignment horizontal="left" vertical="top" wrapText="1"/>
      <protection locked="0"/>
    </xf>
    <xf numFmtId="0" fontId="16" fillId="9" borderId="26" xfId="0" applyFont="1" applyFill="1" applyBorder="1" applyAlignment="1" applyProtection="1">
      <alignment horizontal="left" vertical="top" wrapText="1"/>
      <protection locked="0"/>
    </xf>
    <xf numFmtId="0" fontId="11" fillId="0" borderId="0" xfId="1">
      <alignment vertical="center"/>
    </xf>
    <xf numFmtId="177" fontId="42" fillId="0" borderId="1" xfId="1" applyNumberFormat="1" applyFont="1" applyFill="1" applyBorder="1" applyAlignment="1">
      <alignment horizontal="center" vertical="center" wrapText="1"/>
    </xf>
    <xf numFmtId="0" fontId="70" fillId="0" borderId="0" xfId="1" applyFont="1" applyAlignment="1">
      <alignment horizontal="center" vertical="center"/>
    </xf>
    <xf numFmtId="0" fontId="8" fillId="0" borderId="0" xfId="0" applyFont="1" applyFill="1" applyProtection="1">
      <alignment vertical="center"/>
      <protection locked="0"/>
    </xf>
    <xf numFmtId="3" fontId="21" fillId="0" borderId="0" xfId="0" applyNumberFormat="1" applyFont="1" applyFill="1" applyProtection="1">
      <alignment vertical="center"/>
      <protection locked="0"/>
    </xf>
    <xf numFmtId="185" fontId="9" fillId="9" borderId="1" xfId="0" applyNumberFormat="1" applyFont="1" applyFill="1" applyBorder="1" applyAlignment="1" applyProtection="1">
      <alignment horizontal="center" vertical="center" wrapText="1"/>
      <protection locked="0"/>
    </xf>
    <xf numFmtId="0" fontId="9" fillId="9" borderId="26" xfId="0" applyFont="1" applyFill="1" applyBorder="1" applyAlignment="1" applyProtection="1">
      <alignment horizontal="left" vertical="top" wrapText="1"/>
      <protection locked="0"/>
    </xf>
    <xf numFmtId="178" fontId="13" fillId="0" borderId="5" xfId="3" applyNumberFormat="1" applyFont="1" applyFill="1" applyBorder="1" applyProtection="1">
      <alignment vertical="center"/>
    </xf>
    <xf numFmtId="49" fontId="9" fillId="9" borderId="1" xfId="0" applyNumberFormat="1" applyFont="1" applyFill="1" applyBorder="1" applyAlignment="1" applyProtection="1">
      <alignment horizontal="center" vertical="center" wrapText="1"/>
      <protection locked="0"/>
    </xf>
    <xf numFmtId="178" fontId="13" fillId="12" borderId="41" xfId="3" applyNumberFormat="1" applyFont="1" applyFill="1" applyBorder="1" applyAlignment="1" applyProtection="1">
      <alignment horizontal="center" vertical="center"/>
    </xf>
    <xf numFmtId="178" fontId="13" fillId="12" borderId="45" xfId="3" applyNumberFormat="1" applyFont="1" applyFill="1" applyBorder="1" applyAlignment="1" applyProtection="1">
      <alignment horizontal="center" vertical="center"/>
    </xf>
    <xf numFmtId="178" fontId="13" fillId="12" borderId="5" xfId="3" applyNumberFormat="1" applyFont="1" applyFill="1" applyBorder="1" applyProtection="1">
      <alignment vertical="center"/>
    </xf>
    <xf numFmtId="178" fontId="13" fillId="12" borderId="81" xfId="3" applyNumberFormat="1" applyFont="1" applyFill="1" applyBorder="1" applyAlignment="1" applyProtection="1">
      <alignment horizontal="center" vertical="center"/>
    </xf>
    <xf numFmtId="178" fontId="13" fillId="12" borderId="1" xfId="3" applyNumberFormat="1" applyFont="1" applyFill="1" applyBorder="1" applyProtection="1">
      <alignment vertical="center"/>
    </xf>
    <xf numFmtId="177" fontId="40" fillId="7" borderId="55" xfId="0" applyNumberFormat="1" applyFont="1" applyFill="1" applyBorder="1" applyAlignment="1" applyProtection="1">
      <alignment horizontal="center" vertical="center"/>
    </xf>
    <xf numFmtId="178" fontId="13" fillId="13" borderId="5" xfId="3" applyNumberFormat="1" applyFont="1" applyFill="1" applyBorder="1" applyProtection="1">
      <alignment vertical="center"/>
    </xf>
    <xf numFmtId="178" fontId="13" fillId="0" borderId="7" xfId="3" applyNumberFormat="1" applyFont="1" applyFill="1" applyBorder="1" applyProtection="1">
      <alignment vertical="center"/>
    </xf>
    <xf numFmtId="178" fontId="13" fillId="13" borderId="1" xfId="3" applyNumberFormat="1" applyFont="1" applyFill="1" applyBorder="1" applyProtection="1">
      <alignment vertical="center"/>
    </xf>
    <xf numFmtId="178" fontId="13" fillId="10" borderId="5" xfId="3" applyNumberFormat="1" applyFont="1" applyFill="1" applyBorder="1" applyAlignment="1" applyProtection="1">
      <alignment horizontal="center" vertical="center"/>
    </xf>
    <xf numFmtId="0" fontId="42" fillId="9" borderId="55" xfId="0" applyFont="1" applyFill="1" applyBorder="1" applyAlignment="1" applyProtection="1">
      <alignment horizontal="center" vertical="center"/>
      <protection locked="0"/>
    </xf>
    <xf numFmtId="178" fontId="13" fillId="0" borderId="48" xfId="3" applyNumberFormat="1" applyFont="1" applyFill="1" applyBorder="1" applyProtection="1">
      <alignment vertical="center"/>
    </xf>
    <xf numFmtId="178" fontId="13" fillId="4" borderId="19" xfId="3" applyNumberFormat="1" applyFont="1" applyFill="1" applyBorder="1" applyProtection="1">
      <alignment vertical="center"/>
    </xf>
    <xf numFmtId="178" fontId="13" fillId="10" borderId="80" xfId="3" applyNumberFormat="1" applyFont="1" applyFill="1" applyBorder="1" applyProtection="1">
      <alignment vertical="center"/>
    </xf>
    <xf numFmtId="178" fontId="13" fillId="4" borderId="52" xfId="3" applyNumberFormat="1" applyFont="1" applyFill="1" applyBorder="1" applyAlignment="1" applyProtection="1">
      <alignment horizontal="center" vertical="center"/>
    </xf>
    <xf numFmtId="178" fontId="13" fillId="4" borderId="20" xfId="3" applyNumberFormat="1" applyFont="1" applyFill="1" applyBorder="1" applyAlignment="1" applyProtection="1">
      <alignment horizontal="center" vertical="center"/>
    </xf>
    <xf numFmtId="178" fontId="13" fillId="4" borderId="79" xfId="3" applyNumberFormat="1" applyFont="1" applyFill="1" applyBorder="1" applyAlignment="1" applyProtection="1">
      <alignment horizontal="center" vertical="center"/>
    </xf>
    <xf numFmtId="178" fontId="13" fillId="4" borderId="7" xfId="3" applyNumberFormat="1" applyFont="1" applyFill="1" applyBorder="1" applyProtection="1">
      <alignment vertical="center"/>
    </xf>
    <xf numFmtId="178" fontId="13" fillId="4" borderId="8" xfId="3" applyNumberFormat="1" applyFont="1" applyFill="1" applyBorder="1" applyProtection="1">
      <alignment vertical="center"/>
    </xf>
    <xf numFmtId="178" fontId="13" fillId="10" borderId="82" xfId="3" applyNumberFormat="1" applyFont="1" applyFill="1" applyBorder="1" applyProtection="1">
      <alignment vertical="center"/>
    </xf>
    <xf numFmtId="0" fontId="61" fillId="0" borderId="0" xfId="0" applyFont="1" applyFill="1" applyProtection="1">
      <alignment vertical="center"/>
      <protection locked="0"/>
    </xf>
    <xf numFmtId="0" fontId="61" fillId="0" borderId="0" xfId="0" applyFont="1" applyFill="1" applyProtection="1">
      <alignment vertical="center"/>
    </xf>
    <xf numFmtId="177" fontId="61" fillId="0" borderId="0" xfId="0" applyNumberFormat="1" applyFont="1" applyFill="1" applyProtection="1">
      <alignment vertical="center"/>
    </xf>
    <xf numFmtId="0" fontId="11" fillId="0" borderId="0" xfId="1" applyAlignment="1">
      <alignment horizontal="right" vertical="center"/>
    </xf>
    <xf numFmtId="9" fontId="11" fillId="0" borderId="0" xfId="1" applyNumberFormat="1" applyAlignment="1">
      <alignment horizontal="left" vertical="center"/>
    </xf>
    <xf numFmtId="9" fontId="11" fillId="0" borderId="0" xfId="1" applyNumberFormat="1">
      <alignment vertical="center"/>
    </xf>
    <xf numFmtId="3" fontId="42" fillId="9" borderId="55" xfId="0" applyNumberFormat="1" applyFont="1" applyFill="1" applyBorder="1" applyAlignment="1" applyProtection="1">
      <alignment horizontal="center" vertical="center"/>
      <protection locked="0"/>
    </xf>
    <xf numFmtId="181" fontId="42" fillId="9" borderId="55" xfId="0" applyNumberFormat="1" applyFont="1" applyFill="1" applyBorder="1" applyAlignment="1" applyProtection="1">
      <alignment horizontal="center" vertical="center"/>
      <protection locked="0"/>
    </xf>
    <xf numFmtId="178" fontId="13" fillId="0" borderId="41" xfId="3" applyNumberFormat="1" applyFont="1" applyFill="1" applyBorder="1" applyAlignment="1" applyProtection="1">
      <alignment horizontal="center" vertical="center"/>
    </xf>
    <xf numFmtId="178" fontId="13" fillId="6" borderId="45" xfId="3" applyNumberFormat="1" applyFont="1" applyFill="1" applyBorder="1" applyAlignment="1" applyProtection="1">
      <alignment horizontal="center" vertical="center"/>
    </xf>
    <xf numFmtId="178" fontId="13" fillId="4" borderId="45" xfId="3" applyNumberFormat="1" applyFont="1" applyFill="1" applyBorder="1" applyAlignment="1" applyProtection="1">
      <alignment horizontal="center" vertical="center"/>
    </xf>
    <xf numFmtId="178" fontId="13" fillId="10" borderId="46" xfId="3" applyNumberFormat="1" applyFont="1" applyFill="1" applyBorder="1" applyAlignment="1" applyProtection="1">
      <alignment horizontal="center" vertical="center"/>
    </xf>
    <xf numFmtId="178" fontId="13" fillId="6" borderId="41" xfId="3" applyNumberFormat="1" applyFont="1" applyFill="1" applyBorder="1" applyAlignment="1" applyProtection="1">
      <alignment horizontal="center" vertical="center"/>
    </xf>
    <xf numFmtId="178" fontId="13" fillId="6" borderId="46" xfId="3" applyNumberFormat="1" applyFont="1" applyFill="1" applyBorder="1" applyAlignment="1" applyProtection="1">
      <alignment horizontal="center" vertical="center"/>
    </xf>
    <xf numFmtId="178" fontId="13" fillId="4" borderId="41" xfId="3" applyNumberFormat="1" applyFont="1" applyFill="1" applyBorder="1" applyAlignment="1" applyProtection="1">
      <alignment horizontal="center" vertical="center"/>
    </xf>
    <xf numFmtId="178" fontId="13" fillId="4" borderId="46" xfId="3" applyNumberFormat="1" applyFont="1" applyFill="1" applyBorder="1" applyAlignment="1" applyProtection="1">
      <alignment horizontal="center" vertical="center"/>
    </xf>
    <xf numFmtId="178" fontId="13" fillId="10" borderId="41" xfId="3" applyNumberFormat="1" applyFont="1" applyFill="1" applyBorder="1" applyAlignment="1" applyProtection="1">
      <alignment horizontal="center" vertical="center"/>
    </xf>
    <xf numFmtId="178" fontId="13" fillId="10" borderId="45" xfId="3" applyNumberFormat="1" applyFont="1" applyFill="1" applyBorder="1" applyAlignment="1" applyProtection="1">
      <alignment horizontal="center" vertical="center"/>
    </xf>
    <xf numFmtId="178" fontId="13" fillId="0" borderId="0" xfId="3" applyNumberFormat="1" applyFont="1" applyFill="1" applyBorder="1" applyProtection="1">
      <alignment vertical="center"/>
    </xf>
    <xf numFmtId="178" fontId="13" fillId="10" borderId="0" xfId="3" applyNumberFormat="1" applyFont="1" applyFill="1" applyBorder="1" applyProtection="1">
      <alignment vertical="center"/>
    </xf>
    <xf numFmtId="178" fontId="13" fillId="0" borderId="0" xfId="3" applyNumberFormat="1" applyFont="1" applyFill="1" applyProtection="1">
      <alignment vertical="center"/>
    </xf>
    <xf numFmtId="178" fontId="13" fillId="13" borderId="6" xfId="3" applyNumberFormat="1" applyFont="1" applyFill="1" applyBorder="1" applyProtection="1">
      <alignment vertical="center"/>
    </xf>
    <xf numFmtId="183" fontId="40" fillId="7" borderId="55" xfId="0" applyNumberFormat="1" applyFont="1" applyFill="1" applyBorder="1" applyAlignment="1" applyProtection="1">
      <alignment horizontal="center" vertical="center"/>
    </xf>
    <xf numFmtId="183" fontId="40" fillId="7" borderId="19" xfId="0" applyNumberFormat="1" applyFont="1" applyFill="1" applyBorder="1" applyAlignment="1" applyProtection="1">
      <alignment horizontal="center" vertical="center"/>
    </xf>
    <xf numFmtId="0" fontId="40" fillId="7" borderId="19" xfId="0" applyFont="1" applyFill="1" applyBorder="1" applyAlignment="1">
      <alignment horizontal="center" vertical="center" wrapText="1"/>
    </xf>
    <xf numFmtId="0" fontId="40" fillId="7" borderId="59" xfId="0" applyFont="1" applyFill="1" applyBorder="1" applyAlignment="1">
      <alignment horizontal="center" vertical="center" wrapText="1"/>
    </xf>
    <xf numFmtId="0" fontId="40" fillId="7" borderId="59" xfId="0" applyFont="1" applyFill="1" applyBorder="1" applyAlignment="1">
      <alignment horizontal="center" vertical="center"/>
    </xf>
    <xf numFmtId="177" fontId="40" fillId="7" borderId="55" xfId="0" applyNumberFormat="1" applyFont="1" applyFill="1" applyBorder="1" applyAlignment="1">
      <alignment horizontal="center" vertical="center"/>
    </xf>
    <xf numFmtId="179" fontId="42" fillId="6" borderId="20" xfId="0" applyNumberFormat="1" applyFont="1" applyFill="1" applyBorder="1" applyAlignment="1" applyProtection="1">
      <alignment horizontal="center" vertical="center"/>
      <protection locked="0"/>
    </xf>
    <xf numFmtId="177" fontId="40" fillId="7" borderId="20" xfId="0" applyNumberFormat="1" applyFont="1" applyFill="1" applyBorder="1" applyAlignment="1">
      <alignment horizontal="center" vertical="center"/>
    </xf>
    <xf numFmtId="183" fontId="40" fillId="7" borderId="20" xfId="0" applyNumberFormat="1" applyFont="1" applyFill="1" applyBorder="1" applyAlignment="1">
      <alignment horizontal="center" vertical="center"/>
    </xf>
    <xf numFmtId="0" fontId="40" fillId="7" borderId="81" xfId="0" applyFont="1" applyFill="1" applyBorder="1" applyProtection="1">
      <alignment vertical="center"/>
    </xf>
    <xf numFmtId="0" fontId="40" fillId="7" borderId="4" xfId="0" applyFont="1" applyFill="1" applyBorder="1" applyProtection="1">
      <alignment vertical="center"/>
    </xf>
    <xf numFmtId="0" fontId="17" fillId="2" borderId="0" xfId="0" applyFont="1" applyFill="1" applyBorder="1" applyAlignment="1" applyProtection="1">
      <alignment vertical="center" wrapText="1"/>
    </xf>
    <xf numFmtId="0" fontId="17" fillId="2" borderId="61" xfId="0" applyFont="1" applyFill="1" applyBorder="1" applyAlignment="1" applyProtection="1">
      <alignment vertical="center" wrapText="1"/>
    </xf>
    <xf numFmtId="0" fontId="17" fillId="2" borderId="56" xfId="0" applyFont="1" applyFill="1" applyBorder="1" applyAlignment="1" applyProtection="1">
      <alignment vertical="center" wrapText="1"/>
    </xf>
    <xf numFmtId="0" fontId="17" fillId="2" borderId="63" xfId="0" applyFont="1" applyFill="1" applyBorder="1" applyAlignment="1" applyProtection="1">
      <alignment vertical="center" wrapText="1"/>
    </xf>
    <xf numFmtId="177" fontId="40" fillId="7" borderId="1" xfId="0" applyNumberFormat="1" applyFont="1" applyFill="1" applyBorder="1" applyAlignment="1">
      <alignment horizontal="center" vertical="center"/>
    </xf>
    <xf numFmtId="177" fontId="40" fillId="9" borderId="55" xfId="0" applyNumberFormat="1" applyFont="1" applyFill="1" applyBorder="1" applyAlignment="1" applyProtection="1">
      <alignment horizontal="center" vertical="center"/>
      <protection locked="0"/>
    </xf>
    <xf numFmtId="0" fontId="0" fillId="6" borderId="45" xfId="0" applyFill="1" applyBorder="1" applyAlignment="1" applyProtection="1">
      <alignment horizontal="center" vertical="center"/>
    </xf>
    <xf numFmtId="0" fontId="0" fillId="4" borderId="45" xfId="0" applyFill="1" applyBorder="1" applyAlignment="1" applyProtection="1">
      <alignment horizontal="center" vertical="center"/>
    </xf>
    <xf numFmtId="0" fontId="0" fillId="10" borderId="45" xfId="0" applyFill="1" applyBorder="1" applyAlignment="1" applyProtection="1">
      <alignment horizontal="center" vertical="center"/>
    </xf>
    <xf numFmtId="0" fontId="0" fillId="0" borderId="0" xfId="0" applyProtection="1">
      <alignment vertical="center"/>
    </xf>
    <xf numFmtId="0" fontId="0" fillId="2" borderId="0" xfId="0" applyFill="1" applyProtection="1">
      <alignment vertical="center"/>
    </xf>
    <xf numFmtId="0" fontId="0" fillId="12" borderId="45" xfId="0" applyFill="1" applyBorder="1" applyAlignment="1" applyProtection="1">
      <alignment horizontal="center" vertical="center"/>
    </xf>
    <xf numFmtId="0" fontId="0" fillId="6" borderId="1" xfId="0" applyFill="1" applyBorder="1" applyProtection="1">
      <alignment vertical="center"/>
    </xf>
    <xf numFmtId="0" fontId="13" fillId="6" borderId="1" xfId="0" applyFont="1" applyFill="1" applyBorder="1" applyProtection="1">
      <alignment vertical="center"/>
    </xf>
    <xf numFmtId="0" fontId="0" fillId="4" borderId="1" xfId="0" applyFill="1" applyBorder="1" applyProtection="1">
      <alignment vertical="center"/>
    </xf>
    <xf numFmtId="0" fontId="0" fillId="10" borderId="1" xfId="0" applyFill="1" applyBorder="1" applyProtection="1">
      <alignment vertical="center"/>
    </xf>
    <xf numFmtId="178" fontId="0" fillId="0" borderId="0" xfId="0" applyNumberFormat="1" applyProtection="1">
      <alignment vertical="center"/>
    </xf>
    <xf numFmtId="3" fontId="0" fillId="4" borderId="1" xfId="0" applyNumberFormat="1" applyFill="1" applyBorder="1" applyProtection="1">
      <alignment vertical="center"/>
    </xf>
    <xf numFmtId="3" fontId="0" fillId="10" borderId="1" xfId="0" applyNumberFormat="1" applyFill="1" applyBorder="1" applyProtection="1">
      <alignment vertical="center"/>
    </xf>
    <xf numFmtId="178" fontId="0" fillId="2" borderId="0" xfId="0" applyNumberFormat="1" applyFill="1" applyProtection="1">
      <alignment vertical="center"/>
    </xf>
    <xf numFmtId="0" fontId="0" fillId="12" borderId="20" xfId="0" applyFill="1" applyBorder="1" applyAlignment="1" applyProtection="1">
      <alignment horizontal="right" vertical="center"/>
    </xf>
    <xf numFmtId="0" fontId="0" fillId="12" borderId="1" xfId="0" applyFill="1" applyBorder="1" applyAlignment="1" applyProtection="1">
      <alignment horizontal="right" vertical="center"/>
    </xf>
    <xf numFmtId="0" fontId="0" fillId="13" borderId="1" xfId="0" applyFill="1" applyBorder="1" applyProtection="1">
      <alignment vertical="center"/>
    </xf>
    <xf numFmtId="0" fontId="13" fillId="13" borderId="1" xfId="0" applyFont="1" applyFill="1" applyBorder="1" applyProtection="1">
      <alignment vertical="center"/>
    </xf>
    <xf numFmtId="0" fontId="0" fillId="12" borderId="1" xfId="0" applyFill="1" applyBorder="1" applyProtection="1">
      <alignment vertical="center"/>
    </xf>
    <xf numFmtId="0" fontId="0" fillId="8" borderId="0" xfId="0" applyFill="1" applyProtection="1">
      <alignment vertical="center"/>
    </xf>
    <xf numFmtId="0" fontId="13" fillId="0" borderId="0" xfId="0" applyFont="1" applyProtection="1">
      <alignment vertical="center"/>
    </xf>
    <xf numFmtId="0" fontId="0" fillId="4" borderId="32" xfId="0" applyFill="1" applyBorder="1" applyProtection="1">
      <alignment vertical="center"/>
    </xf>
    <xf numFmtId="0" fontId="13" fillId="10" borderId="5" xfId="0" applyFont="1" applyFill="1" applyBorder="1" applyAlignment="1" applyProtection="1">
      <alignment horizontal="center" vertical="center"/>
    </xf>
    <xf numFmtId="0" fontId="13" fillId="10" borderId="7" xfId="0" applyFont="1" applyFill="1" applyBorder="1" applyAlignment="1" applyProtection="1">
      <alignment horizontal="center" vertical="center"/>
    </xf>
    <xf numFmtId="0" fontId="0" fillId="10" borderId="32" xfId="0" applyFill="1" applyBorder="1" applyProtection="1">
      <alignment vertical="center"/>
    </xf>
    <xf numFmtId="3" fontId="0" fillId="4" borderId="19" xfId="0" applyNumberFormat="1" applyFill="1" applyBorder="1" applyProtection="1">
      <alignment vertical="center"/>
    </xf>
    <xf numFmtId="3" fontId="0" fillId="10" borderId="19" xfId="0" applyNumberFormat="1" applyFill="1" applyBorder="1" applyProtection="1">
      <alignment vertical="center"/>
    </xf>
    <xf numFmtId="0" fontId="13" fillId="10" borderId="0" xfId="0" applyFont="1" applyFill="1" applyAlignment="1" applyProtection="1">
      <alignment horizontal="center" vertical="center"/>
    </xf>
    <xf numFmtId="0" fontId="0" fillId="10" borderId="0" xfId="0" applyFill="1" applyProtection="1">
      <alignment vertical="center"/>
    </xf>
    <xf numFmtId="3" fontId="0" fillId="4" borderId="32" xfId="0" applyNumberFormat="1" applyFill="1" applyBorder="1" applyProtection="1">
      <alignment vertical="center"/>
    </xf>
    <xf numFmtId="3" fontId="0" fillId="10" borderId="32" xfId="0" applyNumberFormat="1" applyFill="1" applyBorder="1" applyProtection="1">
      <alignment vertical="center"/>
    </xf>
    <xf numFmtId="0" fontId="0" fillId="6" borderId="0" xfId="0" applyFill="1" applyProtection="1">
      <alignment vertical="center"/>
    </xf>
    <xf numFmtId="0" fontId="0" fillId="4" borderId="0" xfId="0" applyFill="1" applyProtection="1">
      <alignment vertical="center"/>
    </xf>
    <xf numFmtId="0" fontId="0" fillId="4" borderId="1" xfId="0" applyFill="1" applyBorder="1">
      <alignment vertical="center"/>
    </xf>
    <xf numFmtId="0" fontId="71" fillId="14" borderId="0" xfId="0" applyFont="1" applyFill="1" applyProtection="1">
      <alignment vertical="center"/>
      <protection locked="0"/>
    </xf>
    <xf numFmtId="177" fontId="71" fillId="14" borderId="0" xfId="0" applyNumberFormat="1" applyFont="1" applyFill="1" applyProtection="1">
      <alignment vertical="center"/>
      <protection locked="0"/>
    </xf>
    <xf numFmtId="177" fontId="72" fillId="14" borderId="0" xfId="0" applyNumberFormat="1" applyFont="1" applyFill="1" applyAlignment="1" applyProtection="1">
      <alignment horizontal="center" vertical="center"/>
      <protection locked="0"/>
    </xf>
    <xf numFmtId="0" fontId="60" fillId="14" borderId="0" xfId="0" applyFont="1" applyFill="1" applyProtection="1">
      <alignment vertical="center"/>
      <protection locked="0"/>
    </xf>
    <xf numFmtId="0" fontId="67" fillId="9" borderId="2" xfId="0" applyFont="1" applyFill="1" applyBorder="1" applyAlignment="1" applyProtection="1">
      <alignment horizontal="center" vertical="center" wrapText="1"/>
      <protection locked="0"/>
    </xf>
    <xf numFmtId="0" fontId="67" fillId="9" borderId="3" xfId="0" applyFont="1" applyFill="1" applyBorder="1" applyAlignment="1" applyProtection="1">
      <alignment horizontal="center" vertical="center" wrapText="1"/>
      <protection locked="0"/>
    </xf>
    <xf numFmtId="0" fontId="67" fillId="9" borderId="4" xfId="0" applyFont="1" applyFill="1" applyBorder="1" applyAlignment="1" applyProtection="1">
      <alignment horizontal="center" vertical="center" wrapText="1"/>
      <protection locked="0"/>
    </xf>
    <xf numFmtId="0" fontId="63" fillId="5" borderId="25"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41" fillId="5" borderId="4" xfId="0" applyFont="1" applyFill="1" applyBorder="1" applyAlignment="1" applyProtection="1">
      <alignment horizontal="left" vertical="center"/>
    </xf>
    <xf numFmtId="0" fontId="16" fillId="7" borderId="25" xfId="0" applyFont="1" applyFill="1" applyBorder="1" applyAlignment="1" applyProtection="1">
      <alignment horizontal="center" vertical="center" wrapText="1"/>
    </xf>
    <xf numFmtId="0" fontId="16" fillId="7" borderId="3"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6" fillId="9" borderId="76" xfId="0" applyFont="1" applyFill="1" applyBorder="1" applyAlignment="1" applyProtection="1">
      <alignment horizontal="left" vertical="top" wrapText="1"/>
      <protection locked="0"/>
    </xf>
    <xf numFmtId="0" fontId="6" fillId="9" borderId="77" xfId="0" applyFont="1" applyFill="1" applyBorder="1" applyAlignment="1" applyProtection="1">
      <alignment horizontal="left" vertical="top" wrapText="1"/>
      <protection locked="0"/>
    </xf>
    <xf numFmtId="0" fontId="6" fillId="9" borderId="78" xfId="0" applyFont="1" applyFill="1" applyBorder="1" applyAlignment="1" applyProtection="1">
      <alignment horizontal="left" vertical="top" wrapText="1"/>
      <protection locked="0"/>
    </xf>
    <xf numFmtId="0" fontId="69" fillId="9" borderId="1"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right" vertical="center" wrapText="1"/>
    </xf>
    <xf numFmtId="0" fontId="16" fillId="5" borderId="26" xfId="0" applyFont="1" applyFill="1" applyBorder="1" applyAlignment="1" applyProtection="1">
      <alignment horizontal="right" vertical="center" wrapText="1"/>
    </xf>
    <xf numFmtId="0" fontId="17" fillId="4" borderId="34"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6" fillId="7" borderId="34"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6" fillId="7" borderId="34" xfId="0" applyFont="1" applyFill="1" applyBorder="1" applyAlignment="1" applyProtection="1">
      <alignment horizontal="center" vertical="center" textRotation="255" wrapText="1"/>
    </xf>
    <xf numFmtId="0" fontId="16" fillId="7" borderId="34" xfId="0" applyFont="1" applyFill="1" applyBorder="1" applyAlignment="1" applyProtection="1">
      <alignment horizontal="center" vertical="center" textRotation="255" wrapText="1"/>
    </xf>
    <xf numFmtId="0" fontId="6" fillId="9" borderId="26" xfId="0" applyFont="1" applyFill="1" applyBorder="1" applyAlignment="1" applyProtection="1">
      <alignment horizontal="left" vertical="top" wrapText="1"/>
      <protection locked="0"/>
    </xf>
    <xf numFmtId="0" fontId="16" fillId="9" borderId="26" xfId="0" applyFont="1" applyFill="1" applyBorder="1" applyAlignment="1" applyProtection="1">
      <alignment horizontal="left" vertical="top" wrapText="1"/>
      <protection locked="0"/>
    </xf>
    <xf numFmtId="0" fontId="17" fillId="7" borderId="37" xfId="0" applyFont="1" applyFill="1" applyBorder="1" applyAlignment="1" applyProtection="1">
      <alignment horizontal="center" vertical="center" wrapText="1"/>
    </xf>
    <xf numFmtId="0" fontId="17" fillId="7" borderId="38" xfId="0" applyFont="1" applyFill="1" applyBorder="1" applyAlignment="1" applyProtection="1">
      <alignment horizontal="center" vertical="center" wrapText="1"/>
    </xf>
    <xf numFmtId="0" fontId="63" fillId="5" borderId="34"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16" fillId="7" borderId="73" xfId="0" applyFont="1" applyFill="1" applyBorder="1" applyAlignment="1" applyProtection="1">
      <alignment horizontal="center" vertical="center" textRotation="255" wrapText="1"/>
    </xf>
    <xf numFmtId="0" fontId="16" fillId="7" borderId="74" xfId="0" applyFont="1" applyFill="1" applyBorder="1" applyAlignment="1" applyProtection="1">
      <alignment horizontal="center" vertical="center" textRotation="255" wrapText="1"/>
    </xf>
    <xf numFmtId="0" fontId="16" fillId="7" borderId="75" xfId="0" applyFont="1" applyFill="1" applyBorder="1" applyAlignment="1" applyProtection="1">
      <alignment horizontal="center" vertical="center" textRotation="255" wrapText="1"/>
    </xf>
    <xf numFmtId="0" fontId="17" fillId="0" borderId="40" xfId="0" applyFont="1" applyBorder="1" applyAlignment="1" applyProtection="1">
      <alignment horizontal="center" vertical="center" wrapText="1"/>
    </xf>
    <xf numFmtId="0" fontId="17" fillId="0" borderId="23" xfId="0" applyFont="1" applyBorder="1" applyAlignment="1" applyProtection="1">
      <alignment horizontal="center" vertical="center"/>
    </xf>
    <xf numFmtId="0" fontId="17" fillId="0" borderId="24" xfId="0" applyFont="1" applyBorder="1" applyAlignment="1" applyProtection="1">
      <alignment horizontal="center" vertical="center"/>
    </xf>
    <xf numFmtId="0" fontId="38" fillId="7" borderId="35" xfId="0" applyFont="1" applyFill="1" applyBorder="1" applyAlignment="1" applyProtection="1">
      <alignment horizontal="center" vertical="center" wrapText="1"/>
    </xf>
    <xf numFmtId="0" fontId="38" fillId="7" borderId="33" xfId="0" applyFont="1" applyFill="1" applyBorder="1" applyAlignment="1" applyProtection="1">
      <alignment horizontal="center" vertical="center" wrapText="1"/>
    </xf>
    <xf numFmtId="0" fontId="68" fillId="7" borderId="34" xfId="0" applyFont="1" applyFill="1" applyBorder="1" applyAlignment="1" applyProtection="1">
      <alignment horizontal="left" vertical="center" wrapText="1"/>
    </xf>
    <xf numFmtId="0" fontId="68" fillId="7" borderId="1" xfId="0" applyFont="1" applyFill="1" applyBorder="1" applyAlignment="1" applyProtection="1">
      <alignment horizontal="left" vertical="center" wrapText="1"/>
    </xf>
    <xf numFmtId="0" fontId="62" fillId="0" borderId="64" xfId="1" applyFont="1" applyBorder="1" applyAlignment="1" applyProtection="1">
      <alignment horizontal="center" vertical="center" wrapText="1"/>
      <protection locked="0"/>
    </xf>
    <xf numFmtId="0" fontId="62" fillId="0" borderId="27" xfId="1" applyFont="1" applyBorder="1" applyAlignment="1" applyProtection="1">
      <alignment horizontal="center" vertical="center" wrapText="1"/>
      <protection locked="0"/>
    </xf>
    <xf numFmtId="0" fontId="62" fillId="0" borderId="65" xfId="1" applyFont="1" applyBorder="1" applyAlignment="1" applyProtection="1">
      <alignment horizontal="center" vertical="center" wrapText="1"/>
      <protection locked="0"/>
    </xf>
    <xf numFmtId="0" fontId="62" fillId="0" borderId="66" xfId="1" applyFont="1" applyBorder="1" applyAlignment="1" applyProtection="1">
      <alignment horizontal="center" vertical="center" wrapText="1"/>
      <protection locked="0"/>
    </xf>
    <xf numFmtId="0" fontId="62" fillId="0" borderId="67" xfId="1" applyFont="1" applyBorder="1" applyAlignment="1" applyProtection="1">
      <alignment horizontal="center" vertical="center" wrapText="1"/>
      <protection locked="0"/>
    </xf>
    <xf numFmtId="0" fontId="62" fillId="0" borderId="68" xfId="1" applyFont="1" applyBorder="1" applyAlignment="1" applyProtection="1">
      <alignment horizontal="center" vertical="center" wrapText="1"/>
      <protection locked="0"/>
    </xf>
    <xf numFmtId="0" fontId="63" fillId="5" borderId="25" xfId="0" applyFont="1" applyFill="1" applyBorder="1" applyAlignment="1" applyProtection="1">
      <alignment horizontal="left" vertical="center"/>
      <protection locked="0"/>
    </xf>
    <xf numFmtId="0" fontId="41" fillId="5" borderId="3" xfId="0" applyFont="1" applyFill="1" applyBorder="1" applyAlignment="1" applyProtection="1">
      <alignment horizontal="left" vertical="center"/>
      <protection locked="0"/>
    </xf>
    <xf numFmtId="0" fontId="41" fillId="5" borderId="4" xfId="0" applyFont="1" applyFill="1" applyBorder="1" applyAlignment="1" applyProtection="1">
      <alignment horizontal="left" vertical="center"/>
      <protection locked="0"/>
    </xf>
    <xf numFmtId="0" fontId="9"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left" vertical="center" wrapText="1"/>
    </xf>
    <xf numFmtId="0" fontId="16" fillId="7" borderId="1" xfId="0" applyFont="1" applyFill="1" applyBorder="1" applyAlignment="1" applyProtection="1">
      <alignment vertical="center" wrapText="1"/>
    </xf>
    <xf numFmtId="0" fontId="16" fillId="7" borderId="34" xfId="0" applyFont="1" applyFill="1" applyBorder="1" applyAlignment="1" applyProtection="1">
      <alignment horizontal="center" vertical="center" wrapText="1"/>
    </xf>
    <xf numFmtId="0" fontId="60" fillId="6" borderId="6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17" fillId="0" borderId="6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62" xfId="0" applyFont="1" applyBorder="1" applyAlignment="1" applyProtection="1">
      <alignment horizontal="left" vertical="center" wrapText="1"/>
    </xf>
    <xf numFmtId="0" fontId="17" fillId="0" borderId="56" xfId="0" applyFont="1" applyBorder="1" applyAlignment="1" applyProtection="1">
      <alignment horizontal="left" vertical="center" wrapText="1"/>
    </xf>
    <xf numFmtId="0" fontId="56" fillId="0" borderId="70" xfId="0" applyFont="1" applyBorder="1" applyAlignment="1" applyProtection="1">
      <alignment horizontal="left" vertical="center"/>
      <protection locked="0"/>
    </xf>
    <xf numFmtId="0" fontId="58" fillId="11" borderId="57" xfId="0" applyFont="1" applyFill="1" applyBorder="1" applyAlignment="1" applyProtection="1">
      <alignment horizontal="center" vertical="center"/>
    </xf>
    <xf numFmtId="0" fontId="58" fillId="11" borderId="69" xfId="0" applyFont="1" applyFill="1" applyBorder="1" applyAlignment="1" applyProtection="1">
      <alignment horizontal="center" vertical="center"/>
    </xf>
    <xf numFmtId="179" fontId="41" fillId="11" borderId="69" xfId="0" applyNumberFormat="1" applyFont="1" applyFill="1" applyBorder="1" applyAlignment="1" applyProtection="1">
      <alignment horizontal="left" vertical="center"/>
    </xf>
    <xf numFmtId="179" fontId="41" fillId="11" borderId="58" xfId="0" applyNumberFormat="1" applyFont="1" applyFill="1" applyBorder="1" applyAlignment="1" applyProtection="1">
      <alignment horizontal="left" vertical="center"/>
    </xf>
    <xf numFmtId="0" fontId="34" fillId="0" borderId="0" xfId="0" applyFont="1" applyAlignment="1" applyProtection="1">
      <alignment horizontal="center" vertical="center"/>
    </xf>
    <xf numFmtId="0" fontId="25" fillId="0" borderId="0" xfId="0" applyFont="1" applyAlignment="1" applyProtection="1">
      <alignment horizontal="center" vertical="center"/>
    </xf>
    <xf numFmtId="0" fontId="15" fillId="0" borderId="9"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3" fontId="15" fillId="0" borderId="31" xfId="0" applyNumberFormat="1" applyFont="1" applyBorder="1" applyAlignment="1" applyProtection="1">
      <alignment horizontal="center" vertical="center" wrapText="1"/>
    </xf>
    <xf numFmtId="3" fontId="15" fillId="0" borderId="29" xfId="0" applyNumberFormat="1" applyFont="1" applyBorder="1" applyAlignment="1" applyProtection="1">
      <alignment horizontal="center" vertical="center" wrapText="1"/>
    </xf>
    <xf numFmtId="3" fontId="15" fillId="0" borderId="28" xfId="0" applyNumberFormat="1"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16" fillId="0" borderId="1"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4" xfId="0" applyFont="1" applyBorder="1" applyAlignment="1" applyProtection="1">
      <alignment horizontal="center" vertical="center"/>
    </xf>
    <xf numFmtId="0" fontId="15" fillId="0" borderId="31"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181" fontId="32" fillId="0" borderId="2" xfId="2" applyNumberFormat="1" applyFont="1" applyBorder="1" applyAlignment="1">
      <alignment horizontal="distributed" vertical="center"/>
    </xf>
    <xf numFmtId="181" fontId="32" fillId="0" borderId="4" xfId="2" applyNumberFormat="1" applyFont="1" applyBorder="1" applyAlignment="1">
      <alignment horizontal="distributed" vertical="center"/>
    </xf>
    <xf numFmtId="0" fontId="32" fillId="0" borderId="52" xfId="2" applyFont="1" applyBorder="1" applyAlignment="1">
      <alignment horizontal="left" vertical="center"/>
    </xf>
    <xf numFmtId="0" fontId="32" fillId="0" borderId="5" xfId="2" applyFont="1" applyBorder="1" applyAlignment="1">
      <alignment horizontal="left" vertical="center"/>
    </xf>
    <xf numFmtId="0" fontId="32" fillId="0" borderId="5" xfId="2" applyFont="1" applyBorder="1" applyAlignment="1">
      <alignment vertical="center"/>
    </xf>
    <xf numFmtId="0" fontId="32" fillId="0" borderId="42" xfId="2" applyFont="1" applyBorder="1" applyAlignment="1">
      <alignment horizontal="distributed" vertical="center"/>
    </xf>
    <xf numFmtId="0" fontId="32" fillId="0" borderId="44" xfId="2" applyFont="1" applyBorder="1" applyAlignment="1">
      <alignment horizontal="distributed" vertical="center"/>
    </xf>
    <xf numFmtId="0" fontId="53" fillId="0" borderId="53" xfId="2" applyFont="1" applyBorder="1" applyAlignment="1">
      <alignment horizontal="left"/>
    </xf>
    <xf numFmtId="0" fontId="53" fillId="0" borderId="0" xfId="2" applyFont="1" applyAlignment="1"/>
    <xf numFmtId="0" fontId="53" fillId="0" borderId="0" xfId="2" applyFont="1" applyAlignment="1">
      <alignment horizontal="left"/>
    </xf>
    <xf numFmtId="0" fontId="53" fillId="0" borderId="0" xfId="2" applyFont="1" applyAlignment="1">
      <alignment horizontal="left" vertical="center"/>
    </xf>
    <xf numFmtId="0" fontId="55" fillId="0" borderId="0" xfId="2" applyFont="1" applyAlignment="1">
      <alignment horizontal="left" vertical="center"/>
    </xf>
    <xf numFmtId="0" fontId="32" fillId="0" borderId="45" xfId="2" applyFont="1" applyBorder="1" applyAlignment="1">
      <alignment horizontal="distributed"/>
    </xf>
    <xf numFmtId="0" fontId="32" fillId="0" borderId="46" xfId="2" applyFont="1" applyBorder="1" applyAlignment="1">
      <alignment horizontal="distributed"/>
    </xf>
    <xf numFmtId="181" fontId="32" fillId="0" borderId="1" xfId="2" applyNumberFormat="1" applyFont="1" applyBorder="1" applyAlignment="1">
      <alignment horizontal="distributed" vertical="center"/>
    </xf>
    <xf numFmtId="181" fontId="50" fillId="0" borderId="2" xfId="2" applyNumberFormat="1" applyFont="1" applyBorder="1" applyAlignment="1">
      <alignment horizontal="distributed" vertical="center"/>
    </xf>
    <xf numFmtId="0" fontId="11" fillId="0" borderId="47" xfId="2" applyFont="1" applyBorder="1" applyAlignment="1">
      <alignment horizontal="distributed" vertical="center"/>
    </xf>
    <xf numFmtId="0" fontId="32" fillId="0" borderId="49" xfId="2" applyFont="1" applyBorder="1" applyAlignment="1">
      <alignment vertical="center"/>
    </xf>
    <xf numFmtId="0" fontId="32" fillId="0" borderId="50" xfId="2" applyFont="1" applyBorder="1" applyAlignment="1">
      <alignment vertical="center"/>
    </xf>
    <xf numFmtId="0" fontId="32" fillId="0" borderId="51" xfId="2" applyFont="1" applyBorder="1" applyAlignment="1">
      <alignment vertical="center"/>
    </xf>
    <xf numFmtId="181" fontId="50" fillId="0" borderId="1" xfId="2" applyNumberFormat="1" applyFont="1" applyBorder="1" applyAlignment="1">
      <alignment horizontal="distributed" vertical="center"/>
    </xf>
    <xf numFmtId="0" fontId="43" fillId="0" borderId="0" xfId="2" applyFont="1" applyBorder="1" applyAlignment="1">
      <alignment horizontal="center" vertical="center"/>
    </xf>
    <xf numFmtId="0" fontId="45" fillId="0" borderId="0" xfId="2" applyFont="1" applyBorder="1" applyAlignment="1">
      <alignment horizontal="center" vertical="center"/>
    </xf>
    <xf numFmtId="0" fontId="11" fillId="0" borderId="0" xfId="2" applyFont="1" applyAlignment="1"/>
    <xf numFmtId="0" fontId="36" fillId="0" borderId="16" xfId="2" applyFont="1" applyBorder="1" applyAlignment="1">
      <alignment horizontal="left" vertical="center"/>
    </xf>
    <xf numFmtId="0" fontId="47" fillId="0" borderId="16" xfId="2" applyFont="1" applyBorder="1" applyAlignment="1">
      <alignment horizontal="left"/>
    </xf>
    <xf numFmtId="0" fontId="32" fillId="0" borderId="41" xfId="2" applyFont="1" applyBorder="1" applyAlignment="1">
      <alignment horizontal="left" vertical="top"/>
    </xf>
    <xf numFmtId="0" fontId="32" fillId="0" borderId="5" xfId="2" applyFont="1" applyBorder="1" applyAlignment="1">
      <alignment horizontal="left" vertical="top"/>
    </xf>
    <xf numFmtId="0" fontId="32" fillId="0" borderId="5" xfId="2" applyFont="1" applyBorder="1" applyAlignment="1"/>
    <xf numFmtId="0" fontId="32" fillId="0" borderId="42" xfId="2" applyFont="1" applyBorder="1" applyAlignment="1">
      <alignment horizontal="center" vertical="distributed"/>
    </xf>
    <xf numFmtId="0" fontId="32" fillId="0" borderId="43" xfId="2" applyFont="1" applyBorder="1" applyAlignment="1">
      <alignment horizontal="center" vertical="distributed"/>
    </xf>
    <xf numFmtId="0" fontId="32" fillId="0" borderId="44" xfId="2" applyFont="1" applyBorder="1" applyAlignment="1">
      <alignment horizontal="center" vertical="distributed"/>
    </xf>
    <xf numFmtId="0" fontId="11" fillId="0" borderId="47" xfId="2" applyBorder="1" applyAlignment="1">
      <alignment horizontal="distributed" vertical="center"/>
    </xf>
  </cellXfs>
  <cellStyles count="6">
    <cellStyle name="一般" xfId="0" builtinId="0"/>
    <cellStyle name="一般 2" xfId="1"/>
    <cellStyle name="一般 3" xfId="2"/>
    <cellStyle name="一般 4" xfId="4"/>
    <cellStyle name="千分位" xfId="3" builtinId="3"/>
    <cellStyle name="千分位 2" xfId="5"/>
  </cellStyles>
  <dxfs count="27">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FFFCC"/>
      <color rgb="FFFFFFDD"/>
      <color rgb="FFFFF0E1"/>
      <color rgb="FFCC99FF"/>
      <color rgb="FFFFFF99"/>
      <color rgb="FFFFFBEF"/>
      <color rgb="FFEBF2FF"/>
      <color rgb="FFDDE8FF"/>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69454</xdr:colOff>
      <xdr:row>1</xdr:row>
      <xdr:rowOff>109140</xdr:rowOff>
    </xdr:from>
    <xdr:to>
      <xdr:col>3</xdr:col>
      <xdr:colOff>1159</xdr:colOff>
      <xdr:row>2</xdr:row>
      <xdr:rowOff>446483</xdr:rowOff>
    </xdr:to>
    <xdr:pic>
      <xdr:nvPicPr>
        <xdr:cNvPr id="2" name="圖片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54" y="109140"/>
          <a:ext cx="955325" cy="813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5</xdr:row>
      <xdr:rowOff>9525</xdr:rowOff>
    </xdr:to>
    <xdr:sp macro="" textlink="">
      <xdr:nvSpPr>
        <xdr:cNvPr id="2" name="Line 1">
          <a:extLst>
            <a:ext uri="{FF2B5EF4-FFF2-40B4-BE49-F238E27FC236}">
              <a16:creationId xmlns="" xmlns:a16="http://schemas.microsoft.com/office/drawing/2014/main" id="{00000000-0008-0000-1400-000002000000}"/>
            </a:ext>
          </a:extLst>
        </xdr:cNvPr>
        <xdr:cNvSpPr>
          <a:spLocks noChangeShapeType="1"/>
        </xdr:cNvSpPr>
      </xdr:nvSpPr>
      <xdr:spPr bwMode="auto">
        <a:xfrm>
          <a:off x="0" y="514350"/>
          <a:ext cx="6858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200025</xdr:colOff>
      <xdr:row>2</xdr:row>
      <xdr:rowOff>9525</xdr:rowOff>
    </xdr:from>
    <xdr:to>
      <xdr:col>1</xdr:col>
      <xdr:colOff>85725</xdr:colOff>
      <xdr:row>3</xdr:row>
      <xdr:rowOff>19050</xdr:rowOff>
    </xdr:to>
    <xdr:sp macro="" textlink="">
      <xdr:nvSpPr>
        <xdr:cNvPr id="3" name="Text Box 2">
          <a:extLst>
            <a:ext uri="{FF2B5EF4-FFF2-40B4-BE49-F238E27FC236}">
              <a16:creationId xmlns="" xmlns:a16="http://schemas.microsoft.com/office/drawing/2014/main" id="{00000000-0008-0000-1400-000003000000}"/>
            </a:ext>
          </a:extLst>
        </xdr:cNvPr>
        <xdr:cNvSpPr txBox="1">
          <a:spLocks noChangeArrowheads="1"/>
        </xdr:cNvSpPr>
      </xdr:nvSpPr>
      <xdr:spPr bwMode="auto">
        <a:xfrm>
          <a:off x="200025" y="514350"/>
          <a:ext cx="561975" cy="161925"/>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800" b="0" i="0" u="none" strike="noStrike" baseline="0">
              <a:solidFill>
                <a:srgbClr val="000000"/>
              </a:solidFill>
              <a:latin typeface="標楷體"/>
              <a:ea typeface="標楷體"/>
            </a:rPr>
            <a:t>投保薪資</a:t>
          </a:r>
        </a:p>
      </xdr:txBody>
    </xdr:sp>
    <xdr:clientData/>
  </xdr:twoCellAnchor>
  <xdr:oneCellAnchor>
    <xdr:from>
      <xdr:col>0</xdr:col>
      <xdr:colOff>0</xdr:colOff>
      <xdr:row>4</xdr:row>
      <xdr:rowOff>0</xdr:rowOff>
    </xdr:from>
    <xdr:ext cx="476483" cy="161070"/>
    <xdr:sp macro="" textlink="">
      <xdr:nvSpPr>
        <xdr:cNvPr id="4" name="Text Box 3">
          <a:extLst>
            <a:ext uri="{FF2B5EF4-FFF2-40B4-BE49-F238E27FC236}">
              <a16:creationId xmlns="" xmlns:a16="http://schemas.microsoft.com/office/drawing/2014/main" id="{00000000-0008-0000-1400-000004000000}"/>
            </a:ext>
          </a:extLst>
        </xdr:cNvPr>
        <xdr:cNvSpPr txBox="1">
          <a:spLocks noChangeArrowheads="1"/>
        </xdr:cNvSpPr>
      </xdr:nvSpPr>
      <xdr:spPr bwMode="auto">
        <a:xfrm>
          <a:off x="0" y="809625"/>
          <a:ext cx="476483" cy="161070"/>
        </a:xfrm>
        <a:prstGeom prst="rect">
          <a:avLst/>
        </a:prstGeom>
        <a:noFill/>
        <a:ln w="9525">
          <a:noFill/>
          <a:miter lim="800000"/>
          <a:headEnd/>
          <a:tailEnd/>
        </a:ln>
      </xdr:spPr>
      <xdr:txBody>
        <a:bodyPr wrap="none" lIns="18288" tIns="27432" rIns="0" bIns="0" anchor="t" upright="1">
          <a:spAutoFit/>
        </a:bodyPr>
        <a:lstStyle/>
        <a:p>
          <a:pPr algn="l" rtl="0">
            <a:defRPr sz="1000"/>
          </a:pPr>
          <a:r>
            <a:rPr lang="zh-TW" altLang="en-US" sz="800" b="0" i="0" u="none" strike="noStrike" baseline="0">
              <a:solidFill>
                <a:srgbClr val="000000"/>
              </a:solidFill>
              <a:latin typeface="標楷體"/>
              <a:ea typeface="標楷體"/>
            </a:rPr>
            <a:t>投保日數</a:t>
          </a:r>
        </a:p>
      </xdr:txBody>
    </xdr:sp>
    <xdr:clientData/>
  </xdr:oneCellAnchor>
  <xdr:twoCellAnchor>
    <xdr:from>
      <xdr:col>0</xdr:col>
      <xdr:colOff>0</xdr:colOff>
      <xdr:row>36</xdr:row>
      <xdr:rowOff>19050</xdr:rowOff>
    </xdr:from>
    <xdr:to>
      <xdr:col>1</xdr:col>
      <xdr:colOff>9525</xdr:colOff>
      <xdr:row>39</xdr:row>
      <xdr:rowOff>9525</xdr:rowOff>
    </xdr:to>
    <xdr:sp macro="" textlink="">
      <xdr:nvSpPr>
        <xdr:cNvPr id="5" name="Line 4">
          <a:extLst>
            <a:ext uri="{FF2B5EF4-FFF2-40B4-BE49-F238E27FC236}">
              <a16:creationId xmlns="" xmlns:a16="http://schemas.microsoft.com/office/drawing/2014/main" id="{00000000-0008-0000-1400-000005000000}"/>
            </a:ext>
          </a:extLst>
        </xdr:cNvPr>
        <xdr:cNvSpPr>
          <a:spLocks noChangeShapeType="1"/>
        </xdr:cNvSpPr>
      </xdr:nvSpPr>
      <xdr:spPr bwMode="auto">
        <a:xfrm>
          <a:off x="0" y="5019675"/>
          <a:ext cx="6858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190500</xdr:colOff>
      <xdr:row>36</xdr:row>
      <xdr:rowOff>9525</xdr:rowOff>
    </xdr:from>
    <xdr:to>
      <xdr:col>0</xdr:col>
      <xdr:colOff>666750</xdr:colOff>
      <xdr:row>37</xdr:row>
      <xdr:rowOff>19050</xdr:rowOff>
    </xdr:to>
    <xdr:sp macro="" textlink="">
      <xdr:nvSpPr>
        <xdr:cNvPr id="6" name="Text Box 5">
          <a:extLst>
            <a:ext uri="{FF2B5EF4-FFF2-40B4-BE49-F238E27FC236}">
              <a16:creationId xmlns="" xmlns:a16="http://schemas.microsoft.com/office/drawing/2014/main" id="{00000000-0008-0000-1400-000006000000}"/>
            </a:ext>
          </a:extLst>
        </xdr:cNvPr>
        <xdr:cNvSpPr txBox="1">
          <a:spLocks noChangeArrowheads="1"/>
        </xdr:cNvSpPr>
      </xdr:nvSpPr>
      <xdr:spPr bwMode="auto">
        <a:xfrm>
          <a:off x="190500" y="5010150"/>
          <a:ext cx="476250" cy="161925"/>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800" b="0" i="0" u="none" strike="noStrike" baseline="0">
              <a:solidFill>
                <a:srgbClr val="000000"/>
              </a:solidFill>
              <a:latin typeface="標楷體"/>
              <a:ea typeface="標楷體"/>
            </a:rPr>
            <a:t>投保薪資</a:t>
          </a:r>
        </a:p>
      </xdr:txBody>
    </xdr:sp>
    <xdr:clientData/>
  </xdr:twoCellAnchor>
  <xdr:oneCellAnchor>
    <xdr:from>
      <xdr:col>0</xdr:col>
      <xdr:colOff>0</xdr:colOff>
      <xdr:row>38</xdr:row>
      <xdr:rowOff>0</xdr:rowOff>
    </xdr:from>
    <xdr:ext cx="476483" cy="161070"/>
    <xdr:sp macro="" textlink="">
      <xdr:nvSpPr>
        <xdr:cNvPr id="7" name="Text Box 6">
          <a:extLst>
            <a:ext uri="{FF2B5EF4-FFF2-40B4-BE49-F238E27FC236}">
              <a16:creationId xmlns="" xmlns:a16="http://schemas.microsoft.com/office/drawing/2014/main" id="{00000000-0008-0000-1400-000007000000}"/>
            </a:ext>
          </a:extLst>
        </xdr:cNvPr>
        <xdr:cNvSpPr txBox="1">
          <a:spLocks noChangeArrowheads="1"/>
        </xdr:cNvSpPr>
      </xdr:nvSpPr>
      <xdr:spPr bwMode="auto">
        <a:xfrm>
          <a:off x="0" y="5305425"/>
          <a:ext cx="476483" cy="161070"/>
        </a:xfrm>
        <a:prstGeom prst="rect">
          <a:avLst/>
        </a:prstGeom>
        <a:noFill/>
        <a:ln w="9525">
          <a:noFill/>
          <a:miter lim="800000"/>
          <a:headEnd/>
          <a:tailEnd/>
        </a:ln>
      </xdr:spPr>
      <xdr:txBody>
        <a:bodyPr wrap="none" lIns="18288" tIns="27432" rIns="0" bIns="0" anchor="t" upright="1">
          <a:spAutoFit/>
        </a:bodyPr>
        <a:lstStyle/>
        <a:p>
          <a:pPr algn="l" rtl="0">
            <a:defRPr sz="1000"/>
          </a:pPr>
          <a:r>
            <a:rPr lang="zh-TW" altLang="en-US" sz="800" b="0" i="0" u="none" strike="noStrike" baseline="0">
              <a:solidFill>
                <a:srgbClr val="000000"/>
              </a:solidFill>
              <a:latin typeface="標楷體"/>
              <a:ea typeface="標楷體"/>
            </a:rPr>
            <a:t>投保日數</a:t>
          </a:r>
        </a:p>
      </xdr:txBody>
    </xdr:sp>
    <xdr:clientData/>
  </xdr:oneCellAnchor>
  <xdr:twoCellAnchor editAs="oneCell">
    <xdr:from>
      <xdr:col>0</xdr:col>
      <xdr:colOff>200025</xdr:colOff>
      <xdr:row>2</xdr:row>
      <xdr:rowOff>9525</xdr:rowOff>
    </xdr:from>
    <xdr:to>
      <xdr:col>1</xdr:col>
      <xdr:colOff>85725</xdr:colOff>
      <xdr:row>3</xdr:row>
      <xdr:rowOff>19050</xdr:rowOff>
    </xdr:to>
    <xdr:sp macro="" textlink="">
      <xdr:nvSpPr>
        <xdr:cNvPr id="8" name="Text Box 7">
          <a:extLst>
            <a:ext uri="{FF2B5EF4-FFF2-40B4-BE49-F238E27FC236}">
              <a16:creationId xmlns="" xmlns:a16="http://schemas.microsoft.com/office/drawing/2014/main" id="{00000000-0008-0000-1400-000008000000}"/>
            </a:ext>
          </a:extLst>
        </xdr:cNvPr>
        <xdr:cNvSpPr txBox="1">
          <a:spLocks noChangeArrowheads="1"/>
        </xdr:cNvSpPr>
      </xdr:nvSpPr>
      <xdr:spPr bwMode="auto">
        <a:xfrm>
          <a:off x="200025" y="514350"/>
          <a:ext cx="561975" cy="161925"/>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800" b="0" i="0" u="none" strike="noStrike" baseline="0">
              <a:solidFill>
                <a:srgbClr val="000000"/>
              </a:solidFill>
              <a:latin typeface="標楷體"/>
              <a:ea typeface="標楷體"/>
            </a:rPr>
            <a:t>投保薪資</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izawu/AppData/Local/Microsoft/Windows/Temporary%20Internet%20Files/Content.Outlook/NXJHRQ80/0820%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aa621621/Desktop/&#31934;&#23526;/&#32147;&#36027;&#34920;08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總表"/>
      <sheetName val="衛生局"/>
      <sheetName val="工作酬金"/>
      <sheetName val="醫院"/>
      <sheetName val="清單"/>
    </sheetNames>
    <sheetDataSet>
      <sheetData sheetId="0"/>
      <sheetData sheetId="1">
        <row r="5">
          <cell r="D5">
            <v>35750</v>
          </cell>
        </row>
      </sheetData>
      <sheetData sheetId="2"/>
      <sheetData sheetId="3">
        <row r="5">
          <cell r="D5">
            <v>39560</v>
          </cell>
        </row>
      </sheetData>
      <sheetData sheetId="4">
        <row r="2">
          <cell r="M2">
            <v>22000</v>
          </cell>
          <cell r="N2">
            <v>997</v>
          </cell>
          <cell r="O2">
            <v>1320</v>
          </cell>
          <cell r="P2">
            <v>1617</v>
          </cell>
          <cell r="Q2" t="str">
            <v>外聘</v>
          </cell>
        </row>
        <row r="3">
          <cell r="M3">
            <v>22800</v>
          </cell>
          <cell r="N3">
            <v>1033</v>
          </cell>
          <cell r="O3">
            <v>1368</v>
          </cell>
          <cell r="P3">
            <v>1676</v>
          </cell>
          <cell r="Q3" t="str">
            <v>內聘</v>
          </cell>
        </row>
        <row r="4">
          <cell r="M4">
            <v>24000</v>
          </cell>
          <cell r="N4">
            <v>1087</v>
          </cell>
          <cell r="O4">
            <v>1440</v>
          </cell>
          <cell r="P4">
            <v>1764</v>
          </cell>
        </row>
        <row r="5">
          <cell r="M5">
            <v>25200</v>
          </cell>
          <cell r="N5">
            <v>1142</v>
          </cell>
          <cell r="O5">
            <v>1512</v>
          </cell>
          <cell r="P5">
            <v>1852</v>
          </cell>
        </row>
        <row r="6">
          <cell r="M6">
            <v>26400</v>
          </cell>
          <cell r="N6">
            <v>1196</v>
          </cell>
          <cell r="O6">
            <v>1584</v>
          </cell>
          <cell r="P6">
            <v>1941</v>
          </cell>
        </row>
        <row r="7">
          <cell r="M7">
            <v>27600</v>
          </cell>
          <cell r="N7">
            <v>1250</v>
          </cell>
          <cell r="O7">
            <v>1656</v>
          </cell>
          <cell r="P7">
            <v>2028</v>
          </cell>
        </row>
        <row r="8">
          <cell r="M8">
            <v>28800</v>
          </cell>
          <cell r="N8">
            <v>1305</v>
          </cell>
          <cell r="O8">
            <v>1728</v>
          </cell>
          <cell r="P8">
            <v>2117</v>
          </cell>
        </row>
        <row r="9">
          <cell r="M9">
            <v>30300</v>
          </cell>
          <cell r="N9">
            <v>1373</v>
          </cell>
          <cell r="O9">
            <v>1818</v>
          </cell>
          <cell r="P9">
            <v>2227</v>
          </cell>
        </row>
        <row r="10">
          <cell r="M10">
            <v>31800</v>
          </cell>
          <cell r="N10">
            <v>1441</v>
          </cell>
          <cell r="O10">
            <v>1908</v>
          </cell>
          <cell r="P10">
            <v>2338</v>
          </cell>
        </row>
        <row r="11">
          <cell r="M11">
            <v>33300</v>
          </cell>
          <cell r="N11">
            <v>1509</v>
          </cell>
          <cell r="O11">
            <v>1998</v>
          </cell>
          <cell r="P11">
            <v>2447</v>
          </cell>
        </row>
        <row r="12">
          <cell r="M12">
            <v>34800</v>
          </cell>
          <cell r="N12">
            <v>1577</v>
          </cell>
          <cell r="O12">
            <v>2088</v>
          </cell>
          <cell r="P12">
            <v>2558</v>
          </cell>
        </row>
        <row r="13">
          <cell r="M13">
            <v>36300</v>
          </cell>
          <cell r="N13">
            <v>1645</v>
          </cell>
          <cell r="O13">
            <v>2178</v>
          </cell>
          <cell r="P13">
            <v>2668</v>
          </cell>
        </row>
        <row r="14">
          <cell r="M14">
            <v>38200</v>
          </cell>
          <cell r="N14">
            <v>1731</v>
          </cell>
          <cell r="O14">
            <v>2292</v>
          </cell>
          <cell r="P14">
            <v>2807</v>
          </cell>
        </row>
        <row r="15">
          <cell r="M15">
            <v>40100</v>
          </cell>
          <cell r="N15">
            <v>1817</v>
          </cell>
          <cell r="O15">
            <v>2406</v>
          </cell>
          <cell r="P15">
            <v>2948</v>
          </cell>
        </row>
        <row r="16">
          <cell r="M16">
            <v>42000</v>
          </cell>
          <cell r="N16">
            <v>1903</v>
          </cell>
          <cell r="O16">
            <v>2520</v>
          </cell>
          <cell r="P16">
            <v>3087</v>
          </cell>
        </row>
        <row r="17">
          <cell r="M17">
            <v>43900</v>
          </cell>
          <cell r="N17">
            <v>1989</v>
          </cell>
          <cell r="O17">
            <v>2634</v>
          </cell>
          <cell r="P17">
            <v>3226</v>
          </cell>
        </row>
        <row r="18">
          <cell r="M18">
            <v>45800</v>
          </cell>
          <cell r="N18">
            <v>2075</v>
          </cell>
          <cell r="O18">
            <v>2748</v>
          </cell>
          <cell r="P18">
            <v>3367</v>
          </cell>
        </row>
        <row r="19">
          <cell r="M19">
            <v>48200</v>
          </cell>
          <cell r="N19">
            <v>2184</v>
          </cell>
          <cell r="O19">
            <v>2892</v>
          </cell>
          <cell r="P19">
            <v>3367</v>
          </cell>
        </row>
        <row r="20">
          <cell r="M20">
            <v>50600</v>
          </cell>
          <cell r="N20">
            <v>2292</v>
          </cell>
          <cell r="O20">
            <v>3036</v>
          </cell>
          <cell r="P20">
            <v>3367</v>
          </cell>
        </row>
        <row r="21">
          <cell r="M21">
            <v>53000</v>
          </cell>
          <cell r="N21">
            <v>2401</v>
          </cell>
          <cell r="O21">
            <v>3180</v>
          </cell>
          <cell r="P21">
            <v>3367</v>
          </cell>
        </row>
        <row r="22">
          <cell r="M22">
            <v>55400</v>
          </cell>
          <cell r="N22">
            <v>2510</v>
          </cell>
          <cell r="O22">
            <v>3324</v>
          </cell>
          <cell r="P22">
            <v>3367</v>
          </cell>
        </row>
        <row r="23">
          <cell r="M23">
            <v>57800</v>
          </cell>
          <cell r="N23">
            <v>2619</v>
          </cell>
          <cell r="O23">
            <v>3468</v>
          </cell>
          <cell r="P23">
            <v>3367</v>
          </cell>
        </row>
        <row r="24">
          <cell r="M24">
            <v>60800</v>
          </cell>
          <cell r="N24">
            <v>2755</v>
          </cell>
          <cell r="O24">
            <v>3648</v>
          </cell>
          <cell r="P24">
            <v>3367</v>
          </cell>
        </row>
        <row r="25">
          <cell r="M25">
            <v>63800</v>
          </cell>
          <cell r="N25">
            <v>2890</v>
          </cell>
          <cell r="O25">
            <v>3828</v>
          </cell>
          <cell r="P25">
            <v>3367</v>
          </cell>
        </row>
        <row r="26">
          <cell r="M26">
            <v>66800</v>
          </cell>
          <cell r="N26">
            <v>3026</v>
          </cell>
          <cell r="O26">
            <v>4008</v>
          </cell>
          <cell r="P26">
            <v>3367</v>
          </cell>
        </row>
        <row r="27">
          <cell r="M27">
            <v>69800</v>
          </cell>
          <cell r="N27">
            <v>3162</v>
          </cell>
          <cell r="O27">
            <v>4188</v>
          </cell>
          <cell r="P27">
            <v>3367</v>
          </cell>
        </row>
        <row r="28">
          <cell r="M28">
            <v>72800</v>
          </cell>
          <cell r="N28">
            <v>3298</v>
          </cell>
          <cell r="O28">
            <v>4368</v>
          </cell>
          <cell r="P28">
            <v>3367</v>
          </cell>
        </row>
        <row r="29">
          <cell r="M29">
            <v>76500</v>
          </cell>
          <cell r="N29">
            <v>3466</v>
          </cell>
          <cell r="O29">
            <v>4590</v>
          </cell>
          <cell r="P29">
            <v>3367</v>
          </cell>
        </row>
        <row r="30">
          <cell r="M30">
            <v>80200</v>
          </cell>
          <cell r="N30">
            <v>3633</v>
          </cell>
          <cell r="O30">
            <v>4812</v>
          </cell>
          <cell r="P30">
            <v>3367</v>
          </cell>
        </row>
        <row r="31">
          <cell r="M31">
            <v>83900</v>
          </cell>
          <cell r="N31">
            <v>3801</v>
          </cell>
          <cell r="O31">
            <v>5034</v>
          </cell>
          <cell r="P31">
            <v>3367</v>
          </cell>
        </row>
        <row r="32">
          <cell r="M32">
            <v>87600</v>
          </cell>
          <cell r="N32">
            <v>3969</v>
          </cell>
          <cell r="O32">
            <v>5256</v>
          </cell>
          <cell r="P32">
            <v>3367</v>
          </cell>
        </row>
        <row r="33">
          <cell r="M33">
            <v>92100</v>
          </cell>
          <cell r="N33">
            <v>4173</v>
          </cell>
          <cell r="O33">
            <v>5526</v>
          </cell>
          <cell r="P33">
            <v>3367</v>
          </cell>
        </row>
        <row r="34">
          <cell r="M34">
            <v>96600</v>
          </cell>
          <cell r="N34">
            <v>4377</v>
          </cell>
          <cell r="O34">
            <v>5796</v>
          </cell>
          <cell r="P34">
            <v>3367</v>
          </cell>
        </row>
        <row r="35">
          <cell r="M35">
            <v>101100</v>
          </cell>
          <cell r="N35">
            <v>4580</v>
          </cell>
          <cell r="O35">
            <v>6066</v>
          </cell>
          <cell r="P35">
            <v>3367</v>
          </cell>
        </row>
        <row r="36">
          <cell r="M36">
            <v>105600</v>
          </cell>
          <cell r="N36">
            <v>4784</v>
          </cell>
          <cell r="O36">
            <v>6336</v>
          </cell>
          <cell r="P36">
            <v>3367</v>
          </cell>
        </row>
        <row r="37">
          <cell r="M37">
            <v>110100</v>
          </cell>
          <cell r="N37">
            <v>4988</v>
          </cell>
          <cell r="O37">
            <v>6606</v>
          </cell>
          <cell r="P37">
            <v>3367</v>
          </cell>
        </row>
        <row r="38">
          <cell r="M38">
            <v>115500</v>
          </cell>
          <cell r="N38">
            <v>5233</v>
          </cell>
          <cell r="O38">
            <v>6930</v>
          </cell>
          <cell r="P38">
            <v>3367</v>
          </cell>
        </row>
        <row r="39">
          <cell r="M39">
            <v>120900</v>
          </cell>
          <cell r="N39">
            <v>5477</v>
          </cell>
          <cell r="O39">
            <v>7254</v>
          </cell>
          <cell r="P39">
            <v>3367</v>
          </cell>
        </row>
        <row r="40">
          <cell r="M40">
            <v>126300</v>
          </cell>
          <cell r="N40">
            <v>5722</v>
          </cell>
          <cell r="O40">
            <v>7578</v>
          </cell>
          <cell r="P40">
            <v>3367</v>
          </cell>
        </row>
        <row r="41">
          <cell r="M41">
            <v>131700</v>
          </cell>
          <cell r="N41">
            <v>5967</v>
          </cell>
          <cell r="O41">
            <v>7902</v>
          </cell>
          <cell r="P41">
            <v>3367</v>
          </cell>
        </row>
        <row r="42">
          <cell r="M42">
            <v>137100</v>
          </cell>
          <cell r="N42">
            <v>6211</v>
          </cell>
          <cell r="O42">
            <v>8226</v>
          </cell>
          <cell r="P42">
            <v>3367</v>
          </cell>
        </row>
        <row r="43">
          <cell r="M43">
            <v>142500</v>
          </cell>
          <cell r="N43">
            <v>6456</v>
          </cell>
          <cell r="O43">
            <v>8550</v>
          </cell>
          <cell r="P43">
            <v>3367</v>
          </cell>
        </row>
        <row r="44">
          <cell r="M44">
            <v>147900</v>
          </cell>
          <cell r="N44">
            <v>6701</v>
          </cell>
          <cell r="O44">
            <v>8874</v>
          </cell>
          <cell r="P44">
            <v>3367</v>
          </cell>
        </row>
        <row r="45">
          <cell r="M45">
            <v>150000</v>
          </cell>
          <cell r="N45">
            <v>6796</v>
          </cell>
          <cell r="O45">
            <v>9000</v>
          </cell>
          <cell r="P45">
            <v>3367</v>
          </cell>
        </row>
        <row r="46">
          <cell r="M46">
            <v>156400</v>
          </cell>
          <cell r="N46">
            <v>7086</v>
          </cell>
          <cell r="O46">
            <v>9384</v>
          </cell>
          <cell r="P46">
            <v>3367</v>
          </cell>
        </row>
        <row r="47">
          <cell r="M47">
            <v>162800</v>
          </cell>
          <cell r="N47">
            <v>7376</v>
          </cell>
          <cell r="O47">
            <v>9768</v>
          </cell>
          <cell r="P47">
            <v>3367</v>
          </cell>
        </row>
        <row r="48">
          <cell r="M48">
            <v>169200</v>
          </cell>
          <cell r="N48">
            <v>7666</v>
          </cell>
          <cell r="O48">
            <v>10152</v>
          </cell>
          <cell r="P48">
            <v>3367</v>
          </cell>
        </row>
        <row r="49">
          <cell r="M49">
            <v>175600</v>
          </cell>
          <cell r="N49">
            <v>7956</v>
          </cell>
          <cell r="O49">
            <v>10536</v>
          </cell>
          <cell r="P49">
            <v>3367</v>
          </cell>
        </row>
        <row r="50">
          <cell r="M50">
            <v>182000</v>
          </cell>
          <cell r="N50">
            <v>8246</v>
          </cell>
          <cell r="O50">
            <v>10920</v>
          </cell>
          <cell r="P50">
            <v>3367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總表"/>
      <sheetName val="衛生局"/>
      <sheetName val="醫院1"/>
      <sheetName val="醫院2"/>
      <sheetName val="清單"/>
      <sheetName val="酬金"/>
    </sheetNames>
    <sheetDataSet>
      <sheetData sheetId="0"/>
      <sheetData sheetId="1"/>
      <sheetData sheetId="2"/>
      <sheetData sheetId="3"/>
      <sheetData sheetId="4">
        <row r="2">
          <cell r="R2" t="str">
            <v>外聘</v>
          </cell>
        </row>
        <row r="3">
          <cell r="R3" t="str">
            <v>內聘</v>
          </cell>
        </row>
      </sheetData>
      <sheetData sheetId="5"/>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C18" sqref="C18"/>
    </sheetView>
  </sheetViews>
  <sheetFormatPr defaultColWidth="9" defaultRowHeight="16.5"/>
  <cols>
    <col min="1" max="2" width="9" style="188"/>
    <col min="3" max="3" width="27" style="188" customWidth="1"/>
    <col min="4" max="4" width="9" style="188"/>
    <col min="5" max="5" width="36.5" style="188" customWidth="1"/>
    <col min="6" max="6" width="27.75" style="188" customWidth="1"/>
    <col min="7" max="16384" width="9" style="188"/>
  </cols>
  <sheetData>
    <row r="1" spans="1:7" ht="19.5">
      <c r="A1" s="188">
        <v>800</v>
      </c>
      <c r="B1" s="188">
        <v>400</v>
      </c>
      <c r="C1" s="189" t="s">
        <v>167</v>
      </c>
      <c r="E1" s="188" t="s">
        <v>235</v>
      </c>
      <c r="F1" s="188" t="s">
        <v>212</v>
      </c>
    </row>
    <row r="2" spans="1:7" ht="19.5">
      <c r="A2" s="188">
        <v>1000</v>
      </c>
      <c r="B2" s="188">
        <v>500</v>
      </c>
      <c r="C2" s="189" t="s">
        <v>168</v>
      </c>
      <c r="E2" s="188" t="s">
        <v>236</v>
      </c>
      <c r="F2" s="188" t="s">
        <v>213</v>
      </c>
    </row>
    <row r="3" spans="1:7" ht="19.5">
      <c r="A3" s="188">
        <v>1600</v>
      </c>
      <c r="B3" s="188">
        <v>800</v>
      </c>
      <c r="C3" s="189" t="s">
        <v>169</v>
      </c>
      <c r="F3" s="188" t="s">
        <v>214</v>
      </c>
    </row>
    <row r="4" spans="1:7" ht="19.5">
      <c r="A4" s="188">
        <v>2000</v>
      </c>
      <c r="B4" s="188">
        <v>1000</v>
      </c>
      <c r="C4" s="189" t="s">
        <v>170</v>
      </c>
    </row>
    <row r="5" spans="1:7" ht="19.5">
      <c r="A5" s="188">
        <v>1200</v>
      </c>
      <c r="B5" s="188">
        <v>600</v>
      </c>
      <c r="C5" s="189" t="s">
        <v>171</v>
      </c>
      <c r="F5" s="188" t="s">
        <v>238</v>
      </c>
    </row>
    <row r="6" spans="1:7" ht="19.5">
      <c r="A6" s="188">
        <v>1500</v>
      </c>
      <c r="B6" s="188">
        <v>750</v>
      </c>
      <c r="C6" s="189" t="s">
        <v>172</v>
      </c>
      <c r="E6" s="220" t="s">
        <v>237</v>
      </c>
      <c r="F6" s="221">
        <v>0.5</v>
      </c>
      <c r="G6" s="222"/>
    </row>
    <row r="7" spans="1:7" ht="19.5">
      <c r="C7" s="189" t="s">
        <v>173</v>
      </c>
      <c r="E7" s="220" t="s">
        <v>239</v>
      </c>
      <c r="F7" s="221">
        <v>0.5</v>
      </c>
    </row>
    <row r="8" spans="1:7" ht="19.5">
      <c r="C8" s="189" t="s">
        <v>174</v>
      </c>
      <c r="E8" s="220"/>
      <c r="F8" s="221"/>
    </row>
    <row r="9" spans="1:7" ht="19.5">
      <c r="C9" s="189" t="s">
        <v>175</v>
      </c>
    </row>
    <row r="10" spans="1:7" ht="19.5">
      <c r="C10" s="189" t="s">
        <v>176</v>
      </c>
    </row>
    <row r="11" spans="1:7" ht="19.5">
      <c r="C11" s="189" t="s">
        <v>177</v>
      </c>
    </row>
    <row r="12" spans="1:7" ht="19.5">
      <c r="C12" s="189" t="s">
        <v>178</v>
      </c>
    </row>
    <row r="13" spans="1:7" ht="19.5">
      <c r="C13" s="189" t="s">
        <v>179</v>
      </c>
    </row>
    <row r="14" spans="1:7" ht="19.5">
      <c r="C14" s="189" t="s">
        <v>180</v>
      </c>
    </row>
    <row r="15" spans="1:7" ht="19.5">
      <c r="C15" s="189" t="s">
        <v>181</v>
      </c>
    </row>
    <row r="16" spans="1:7" ht="19.5">
      <c r="C16" s="189" t="s">
        <v>182</v>
      </c>
    </row>
    <row r="17" spans="3:3" ht="19.5">
      <c r="C17" s="189" t="s">
        <v>243</v>
      </c>
    </row>
    <row r="18" spans="3:3" ht="19.5">
      <c r="C18" s="189" t="s">
        <v>183</v>
      </c>
    </row>
    <row r="19" spans="3:3" ht="19.5">
      <c r="C19" s="189" t="s">
        <v>184</v>
      </c>
    </row>
    <row r="20" spans="3:3" ht="19.5">
      <c r="C20" s="189" t="s">
        <v>185</v>
      </c>
    </row>
    <row r="21" spans="3:3" ht="19.5">
      <c r="C21" s="189" t="s">
        <v>186</v>
      </c>
    </row>
    <row r="22" spans="3:3" ht="19.5">
      <c r="C22" s="189" t="s">
        <v>241</v>
      </c>
    </row>
    <row r="23" spans="3:3" ht="19.5">
      <c r="C23" s="190" t="s">
        <v>187</v>
      </c>
    </row>
  </sheetData>
  <sheetProtection algorithmName="SHA-512" hashValue="Vs1Ws1LpsUuDlu21Hy5t1a5wlHpb8AVxtUg8cxxDRszwLk4+7C/XqBSCkL2gCERuV2OougDSTLa/JpUO1IveMw==" saltValue="GfNUaHDyhdk+6/QP2IkoEA==" spinCount="100000" sheet="1" selectLockedCells="1" selectUnlockedCells="1"/>
  <phoneticPr fontId="27"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tabSelected="1" zoomScale="78" zoomScaleNormal="78" workbookViewId="0">
      <pane ySplit="4" topLeftCell="A5" activePane="bottomLeft" state="frozen"/>
      <selection activeCell="F12" sqref="F12"/>
      <selection pane="bottomLeft" activeCell="A2" sqref="A2:I2"/>
    </sheetView>
  </sheetViews>
  <sheetFormatPr defaultColWidth="8.875" defaultRowHeight="15.75"/>
  <cols>
    <col min="1" max="1" width="4.875" style="53" customWidth="1"/>
    <col min="2" max="4" width="4.5" style="53" customWidth="1"/>
    <col min="5" max="5" width="13.125" style="57" customWidth="1"/>
    <col min="6" max="6" width="10.25" style="175" customWidth="1"/>
    <col min="7" max="7" width="10" style="53" customWidth="1"/>
    <col min="8" max="8" width="15.25" style="58" customWidth="1"/>
    <col min="9" max="9" width="53.625" style="59" customWidth="1"/>
    <col min="10" max="10" width="14.5" style="53" customWidth="1"/>
    <col min="11" max="11" width="20.5" style="56" customWidth="1"/>
    <col min="12" max="12" width="18.375" style="53" customWidth="1"/>
    <col min="13" max="13" width="15.5" style="53" customWidth="1"/>
    <col min="14" max="14" width="20.125" style="53" customWidth="1"/>
    <col min="15" max="16" width="8.875" style="53" customWidth="1"/>
    <col min="17" max="16384" width="8.875" style="53"/>
  </cols>
  <sheetData>
    <row r="1" spans="1:16" ht="26.25" thickBot="1">
      <c r="A1" s="293" t="e">
        <f>#REF!</f>
        <v>#REF!</v>
      </c>
      <c r="B1" s="290"/>
      <c r="C1" s="290"/>
      <c r="D1" s="290"/>
      <c r="E1" s="291"/>
      <c r="F1" s="292"/>
    </row>
    <row r="2" spans="1:16" ht="37.5" customHeight="1" thickTop="1" thickBot="1">
      <c r="A2" s="334" t="s">
        <v>246</v>
      </c>
      <c r="B2" s="335"/>
      <c r="C2" s="335"/>
      <c r="D2" s="335"/>
      <c r="E2" s="335"/>
      <c r="F2" s="335"/>
      <c r="G2" s="335"/>
      <c r="H2" s="335"/>
      <c r="I2" s="336"/>
      <c r="J2" s="55"/>
      <c r="L2" s="324" t="s">
        <v>128</v>
      </c>
      <c r="M2" s="325"/>
      <c r="N2" s="326"/>
    </row>
    <row r="3" spans="1:16" ht="39.200000000000003" customHeight="1" thickBot="1">
      <c r="A3" s="331" t="s">
        <v>247</v>
      </c>
      <c r="B3" s="332"/>
      <c r="C3" s="332"/>
      <c r="D3" s="332"/>
      <c r="E3" s="332"/>
      <c r="F3" s="332"/>
      <c r="G3" s="332"/>
      <c r="H3" s="332"/>
      <c r="I3" s="333"/>
      <c r="J3" s="55"/>
      <c r="L3" s="113" t="s">
        <v>68</v>
      </c>
      <c r="M3" s="114" t="s">
        <v>127</v>
      </c>
      <c r="N3" s="115" t="s">
        <v>69</v>
      </c>
      <c r="P3" s="177"/>
    </row>
    <row r="4" spans="1:16" ht="17.25" thickTop="1">
      <c r="A4" s="327" t="s">
        <v>0</v>
      </c>
      <c r="B4" s="328"/>
      <c r="C4" s="328"/>
      <c r="D4" s="328"/>
      <c r="E4" s="164" t="s">
        <v>1</v>
      </c>
      <c r="F4" s="165" t="s">
        <v>148</v>
      </c>
      <c r="G4" s="166" t="s">
        <v>142</v>
      </c>
      <c r="H4" s="164" t="s">
        <v>2</v>
      </c>
      <c r="I4" s="167" t="s">
        <v>3</v>
      </c>
      <c r="J4" s="54"/>
      <c r="K4" s="54"/>
      <c r="L4" s="54"/>
      <c r="M4" s="54"/>
    </row>
    <row r="5" spans="1:16" ht="55.5" hidden="1" customHeight="1">
      <c r="A5" s="329" t="s">
        <v>126</v>
      </c>
      <c r="B5" s="330"/>
      <c r="C5" s="330"/>
      <c r="D5" s="330"/>
      <c r="E5" s="104">
        <f>人事表!Q11</f>
        <v>0</v>
      </c>
      <c r="F5" s="105">
        <v>1</v>
      </c>
      <c r="G5" s="160" t="s">
        <v>9</v>
      </c>
      <c r="H5" s="106">
        <f>E5*F5</f>
        <v>0</v>
      </c>
      <c r="I5" s="194" t="s">
        <v>202</v>
      </c>
    </row>
    <row r="6" spans="1:16" ht="22.15" hidden="1" customHeight="1">
      <c r="A6" s="309" t="s">
        <v>5</v>
      </c>
      <c r="B6" s="310"/>
      <c r="C6" s="310"/>
      <c r="D6" s="310"/>
      <c r="E6" s="107"/>
      <c r="F6" s="172"/>
      <c r="G6" s="109"/>
      <c r="H6" s="108">
        <f>H5</f>
        <v>0</v>
      </c>
      <c r="I6" s="168"/>
    </row>
    <row r="7" spans="1:16" ht="23.45" customHeight="1">
      <c r="A7" s="337" t="s">
        <v>248</v>
      </c>
      <c r="B7" s="338"/>
      <c r="C7" s="338"/>
      <c r="D7" s="339"/>
      <c r="E7" s="307"/>
      <c r="F7" s="307"/>
      <c r="G7" s="307"/>
      <c r="H7" s="307"/>
      <c r="I7" s="308"/>
    </row>
    <row r="8" spans="1:16" ht="96" hidden="1" customHeight="1">
      <c r="A8" s="343" t="s">
        <v>152</v>
      </c>
      <c r="B8" s="312"/>
      <c r="C8" s="312"/>
      <c r="D8" s="312"/>
      <c r="E8" s="92"/>
      <c r="F8" s="193"/>
      <c r="G8" s="196"/>
      <c r="H8" s="161">
        <f>E8*F8</f>
        <v>0</v>
      </c>
      <c r="I8" s="91" t="s">
        <v>205</v>
      </c>
      <c r="K8" s="218"/>
    </row>
    <row r="9" spans="1:16" ht="22.7" hidden="1" customHeight="1">
      <c r="A9" s="314" t="s">
        <v>146</v>
      </c>
      <c r="B9" s="312" t="s">
        <v>153</v>
      </c>
      <c r="C9" s="312"/>
      <c r="D9" s="312"/>
      <c r="E9" s="161">
        <v>380</v>
      </c>
      <c r="F9" s="193"/>
      <c r="G9" s="155" t="s">
        <v>137</v>
      </c>
      <c r="H9" s="161">
        <f t="shared" ref="H9:H56" si="0">E9*F9</f>
        <v>0</v>
      </c>
      <c r="I9" s="315" t="s">
        <v>197</v>
      </c>
      <c r="K9" s="219">
        <f>H9+H10+H11+H12</f>
        <v>0</v>
      </c>
    </row>
    <row r="10" spans="1:16" ht="21.2" hidden="1" customHeight="1">
      <c r="A10" s="314"/>
      <c r="B10" s="312" t="s">
        <v>134</v>
      </c>
      <c r="C10" s="312"/>
      <c r="D10" s="312"/>
      <c r="E10" s="92">
        <v>300</v>
      </c>
      <c r="F10" s="193"/>
      <c r="G10" s="155" t="s">
        <v>137</v>
      </c>
      <c r="H10" s="161">
        <f t="shared" si="0"/>
        <v>0</v>
      </c>
      <c r="I10" s="316"/>
      <c r="K10" s="219">
        <f>H14+H15+H16+H17+H18+H19</f>
        <v>0</v>
      </c>
    </row>
    <row r="11" spans="1:16" ht="21.2" hidden="1" customHeight="1">
      <c r="A11" s="314"/>
      <c r="B11" s="312" t="s">
        <v>149</v>
      </c>
      <c r="C11" s="312"/>
      <c r="D11" s="312"/>
      <c r="E11" s="161">
        <v>1830</v>
      </c>
      <c r="F11" s="193"/>
      <c r="G11" s="155" t="s">
        <v>6</v>
      </c>
      <c r="H11" s="161">
        <f t="shared" si="0"/>
        <v>0</v>
      </c>
      <c r="I11" s="316"/>
      <c r="K11" s="219">
        <f>H33+H37+H38</f>
        <v>0</v>
      </c>
    </row>
    <row r="12" spans="1:16" ht="18.75" hidden="1" customHeight="1">
      <c r="A12" s="314"/>
      <c r="B12" s="312" t="s">
        <v>135</v>
      </c>
      <c r="C12" s="312"/>
      <c r="D12" s="312"/>
      <c r="E12" s="92">
        <v>1220</v>
      </c>
      <c r="F12" s="193"/>
      <c r="G12" s="155" t="s">
        <v>154</v>
      </c>
      <c r="H12" s="161">
        <f t="shared" si="0"/>
        <v>0</v>
      </c>
      <c r="I12" s="316"/>
      <c r="K12" s="219">
        <f>H41+H46+H47+H48+H49+H50</f>
        <v>0</v>
      </c>
    </row>
    <row r="13" spans="1:16" ht="90.75" customHeight="1">
      <c r="A13" s="311" t="s">
        <v>226</v>
      </c>
      <c r="B13" s="312"/>
      <c r="C13" s="312"/>
      <c r="D13" s="312"/>
      <c r="E13" s="92"/>
      <c r="F13" s="193"/>
      <c r="G13" s="155" t="s">
        <v>150</v>
      </c>
      <c r="H13" s="161">
        <f t="shared" si="0"/>
        <v>0</v>
      </c>
      <c r="I13" s="186" t="s">
        <v>198</v>
      </c>
      <c r="K13" s="217"/>
    </row>
    <row r="14" spans="1:16" ht="17.100000000000001" customHeight="1">
      <c r="A14" s="314" t="s">
        <v>147</v>
      </c>
      <c r="B14" s="312" t="s">
        <v>7</v>
      </c>
      <c r="C14" s="312"/>
      <c r="D14" s="312"/>
      <c r="E14" s="162">
        <v>1000</v>
      </c>
      <c r="F14" s="193"/>
      <c r="G14" s="160" t="s">
        <v>139</v>
      </c>
      <c r="H14" s="161">
        <f t="shared" si="0"/>
        <v>0</v>
      </c>
      <c r="I14" s="315" t="s">
        <v>199</v>
      </c>
    </row>
    <row r="15" spans="1:16" s="60" customFormat="1" ht="20.25" customHeight="1">
      <c r="A15" s="314"/>
      <c r="B15" s="340" t="s">
        <v>131</v>
      </c>
      <c r="C15" s="340" t="s">
        <v>132</v>
      </c>
      <c r="D15" s="340"/>
      <c r="E15" s="162">
        <v>2000</v>
      </c>
      <c r="F15" s="193"/>
      <c r="G15" s="160" t="s">
        <v>138</v>
      </c>
      <c r="H15" s="161">
        <f t="shared" si="0"/>
        <v>0</v>
      </c>
      <c r="I15" s="316"/>
      <c r="K15" s="191"/>
    </row>
    <row r="16" spans="1:16" s="60" customFormat="1" ht="52.5" customHeight="1">
      <c r="A16" s="314"/>
      <c r="B16" s="340"/>
      <c r="C16" s="341" t="s">
        <v>133</v>
      </c>
      <c r="D16" s="341"/>
      <c r="E16" s="162">
        <v>1500</v>
      </c>
      <c r="F16" s="193"/>
      <c r="G16" s="160" t="s">
        <v>138</v>
      </c>
      <c r="H16" s="161">
        <f t="shared" si="0"/>
        <v>0</v>
      </c>
      <c r="I16" s="316"/>
      <c r="K16" s="191"/>
    </row>
    <row r="17" spans="1:9" ht="22.15" customHeight="1">
      <c r="A17" s="314"/>
      <c r="B17" s="312" t="s">
        <v>155</v>
      </c>
      <c r="C17" s="342" t="s">
        <v>136</v>
      </c>
      <c r="D17" s="342"/>
      <c r="E17" s="161">
        <v>500</v>
      </c>
      <c r="F17" s="193"/>
      <c r="G17" s="155" t="s">
        <v>143</v>
      </c>
      <c r="H17" s="161">
        <f t="shared" si="0"/>
        <v>0</v>
      </c>
      <c r="I17" s="316"/>
    </row>
    <row r="18" spans="1:9" ht="22.15" customHeight="1">
      <c r="A18" s="314"/>
      <c r="B18" s="312"/>
      <c r="C18" s="342"/>
      <c r="D18" s="342"/>
      <c r="E18" s="161">
        <v>1000</v>
      </c>
      <c r="F18" s="193"/>
      <c r="G18" s="155" t="s">
        <v>143</v>
      </c>
      <c r="H18" s="161">
        <f t="shared" si="0"/>
        <v>0</v>
      </c>
      <c r="I18" s="316"/>
    </row>
    <row r="19" spans="1:9" ht="22.15" customHeight="1">
      <c r="A19" s="314"/>
      <c r="B19" s="312"/>
      <c r="C19" s="342"/>
      <c r="D19" s="342"/>
      <c r="E19" s="161">
        <v>750</v>
      </c>
      <c r="F19" s="193"/>
      <c r="G19" s="155" t="s">
        <v>143</v>
      </c>
      <c r="H19" s="161">
        <f t="shared" si="0"/>
        <v>0</v>
      </c>
      <c r="I19" s="316"/>
    </row>
    <row r="20" spans="1:9" ht="89.1" customHeight="1">
      <c r="A20" s="311" t="s">
        <v>215</v>
      </c>
      <c r="B20" s="312"/>
      <c r="C20" s="312"/>
      <c r="D20" s="312"/>
      <c r="E20" s="162">
        <f>人事表!Q26</f>
        <v>0</v>
      </c>
      <c r="F20" s="105">
        <v>1</v>
      </c>
      <c r="G20" s="160" t="s">
        <v>4</v>
      </c>
      <c r="H20" s="162">
        <f>E20*F20</f>
        <v>0</v>
      </c>
      <c r="I20" s="90" t="s">
        <v>160</v>
      </c>
    </row>
    <row r="21" spans="1:9" ht="90" customHeight="1">
      <c r="A21" s="311" t="s">
        <v>228</v>
      </c>
      <c r="B21" s="312"/>
      <c r="C21" s="312"/>
      <c r="D21" s="312"/>
      <c r="E21" s="92"/>
      <c r="F21" s="193"/>
      <c r="G21" s="155" t="s">
        <v>156</v>
      </c>
      <c r="H21" s="161">
        <f>E21*F21</f>
        <v>0</v>
      </c>
      <c r="I21" s="91" t="s">
        <v>240</v>
      </c>
    </row>
    <row r="22" spans="1:9" ht="58.7" hidden="1" customHeight="1">
      <c r="A22" s="311" t="s">
        <v>227</v>
      </c>
      <c r="B22" s="312"/>
      <c r="C22" s="312"/>
      <c r="D22" s="312"/>
      <c r="E22" s="92"/>
      <c r="F22" s="193"/>
      <c r="G22" s="133"/>
      <c r="H22" s="161">
        <f>E22*F22</f>
        <v>0</v>
      </c>
      <c r="I22" s="91" t="s">
        <v>203</v>
      </c>
    </row>
    <row r="23" spans="1:9" ht="54.75" customHeight="1">
      <c r="A23" s="311" t="s">
        <v>216</v>
      </c>
      <c r="B23" s="312"/>
      <c r="C23" s="312"/>
      <c r="D23" s="312"/>
      <c r="E23" s="92"/>
      <c r="F23" s="193"/>
      <c r="G23" s="133"/>
      <c r="H23" s="161">
        <f t="shared" si="0"/>
        <v>0</v>
      </c>
      <c r="I23" s="91" t="s">
        <v>189</v>
      </c>
    </row>
    <row r="24" spans="1:9" ht="66.2" customHeight="1">
      <c r="A24" s="311" t="s">
        <v>217</v>
      </c>
      <c r="B24" s="312"/>
      <c r="C24" s="312"/>
      <c r="D24" s="312"/>
      <c r="E24" s="92"/>
      <c r="F24" s="193"/>
      <c r="G24" s="133"/>
      <c r="H24" s="161">
        <f t="shared" si="0"/>
        <v>0</v>
      </c>
      <c r="I24" s="91" t="s">
        <v>208</v>
      </c>
    </row>
    <row r="25" spans="1:9" ht="60" customHeight="1">
      <c r="A25" s="311" t="s">
        <v>218</v>
      </c>
      <c r="B25" s="312"/>
      <c r="C25" s="312"/>
      <c r="D25" s="312"/>
      <c r="E25" s="92"/>
      <c r="F25" s="193"/>
      <c r="G25" s="133"/>
      <c r="H25" s="161">
        <f t="shared" si="0"/>
        <v>0</v>
      </c>
      <c r="I25" s="91" t="s">
        <v>190</v>
      </c>
    </row>
    <row r="26" spans="1:9" ht="62.45" hidden="1" customHeight="1">
      <c r="A26" s="311" t="s">
        <v>219</v>
      </c>
      <c r="B26" s="312"/>
      <c r="C26" s="312"/>
      <c r="D26" s="312"/>
      <c r="E26" s="92"/>
      <c r="F26" s="193"/>
      <c r="G26" s="133"/>
      <c r="H26" s="161">
        <f t="shared" si="0"/>
        <v>0</v>
      </c>
      <c r="I26" s="91" t="s">
        <v>191</v>
      </c>
    </row>
    <row r="27" spans="1:9" ht="66.75" hidden="1" customHeight="1">
      <c r="A27" s="311" t="s">
        <v>220</v>
      </c>
      <c r="B27" s="312"/>
      <c r="C27" s="312"/>
      <c r="D27" s="312"/>
      <c r="E27" s="92"/>
      <c r="F27" s="193"/>
      <c r="G27" s="133"/>
      <c r="H27" s="161">
        <f t="shared" si="0"/>
        <v>0</v>
      </c>
      <c r="I27" s="91" t="s">
        <v>196</v>
      </c>
    </row>
    <row r="28" spans="1:9" ht="63" hidden="1" customHeight="1">
      <c r="A28" s="311" t="s">
        <v>221</v>
      </c>
      <c r="B28" s="312"/>
      <c r="C28" s="312"/>
      <c r="D28" s="312"/>
      <c r="E28" s="92"/>
      <c r="F28" s="193"/>
      <c r="G28" s="133"/>
      <c r="H28" s="161">
        <f t="shared" si="0"/>
        <v>0</v>
      </c>
      <c r="I28" s="91" t="s">
        <v>210</v>
      </c>
    </row>
    <row r="29" spans="1:9" ht="90.75" hidden="1" customHeight="1">
      <c r="A29" s="300" t="s">
        <v>209</v>
      </c>
      <c r="B29" s="301"/>
      <c r="C29" s="301"/>
      <c r="D29" s="302"/>
      <c r="E29" s="92"/>
      <c r="F29" s="193"/>
      <c r="G29" s="133"/>
      <c r="H29" s="161">
        <f>E29*F29</f>
        <v>0</v>
      </c>
      <c r="I29" s="91" t="s">
        <v>211</v>
      </c>
    </row>
    <row r="30" spans="1:9" ht="104.25" customHeight="1">
      <c r="A30" s="300" t="s">
        <v>222</v>
      </c>
      <c r="B30" s="301"/>
      <c r="C30" s="301"/>
      <c r="D30" s="302"/>
      <c r="E30" s="92"/>
      <c r="F30" s="193"/>
      <c r="G30" s="133"/>
      <c r="H30" s="161">
        <f t="shared" si="0"/>
        <v>0</v>
      </c>
      <c r="I30" s="187" t="s">
        <v>249</v>
      </c>
    </row>
    <row r="31" spans="1:9" ht="89.45" customHeight="1">
      <c r="A31" s="311" t="s">
        <v>223</v>
      </c>
      <c r="B31" s="312"/>
      <c r="C31" s="312"/>
      <c r="D31" s="312"/>
      <c r="E31" s="92"/>
      <c r="F31" s="193"/>
      <c r="G31" s="133"/>
      <c r="H31" s="161">
        <f t="shared" si="0"/>
        <v>0</v>
      </c>
      <c r="I31" s="91" t="s">
        <v>192</v>
      </c>
    </row>
    <row r="32" spans="1:9" ht="77.25" hidden="1" customHeight="1">
      <c r="A32" s="300" t="s">
        <v>224</v>
      </c>
      <c r="B32" s="301"/>
      <c r="C32" s="301"/>
      <c r="D32" s="302"/>
      <c r="E32" s="92"/>
      <c r="F32" s="193"/>
      <c r="G32" s="133"/>
      <c r="H32" s="161">
        <f t="shared" si="0"/>
        <v>0</v>
      </c>
      <c r="I32" s="132" t="s">
        <v>193</v>
      </c>
    </row>
    <row r="33" spans="1:9" ht="30" hidden="1" customHeight="1">
      <c r="A33" s="313" t="s">
        <v>225</v>
      </c>
      <c r="B33" s="306" t="s">
        <v>144</v>
      </c>
      <c r="C33" s="306"/>
      <c r="D33" s="306"/>
      <c r="E33" s="93"/>
      <c r="F33" s="193"/>
      <c r="G33" s="134"/>
      <c r="H33" s="161">
        <f t="shared" si="0"/>
        <v>0</v>
      </c>
      <c r="I33" s="315" t="s">
        <v>200</v>
      </c>
    </row>
    <row r="34" spans="1:9" ht="28.5" hidden="1" customHeight="1">
      <c r="A34" s="313"/>
      <c r="B34" s="306" t="s">
        <v>144</v>
      </c>
      <c r="C34" s="306"/>
      <c r="D34" s="306"/>
      <c r="E34" s="93"/>
      <c r="F34" s="193"/>
      <c r="G34" s="134"/>
      <c r="H34" s="161">
        <f t="shared" si="0"/>
        <v>0</v>
      </c>
      <c r="I34" s="315"/>
    </row>
    <row r="35" spans="1:9" ht="30" hidden="1" customHeight="1">
      <c r="A35" s="313"/>
      <c r="B35" s="306" t="s">
        <v>144</v>
      </c>
      <c r="C35" s="306"/>
      <c r="D35" s="306"/>
      <c r="E35" s="93"/>
      <c r="F35" s="193"/>
      <c r="G35" s="134"/>
      <c r="H35" s="161">
        <f t="shared" si="0"/>
        <v>0</v>
      </c>
      <c r="I35" s="315"/>
    </row>
    <row r="36" spans="1:9" ht="30" hidden="1" customHeight="1">
      <c r="A36" s="313"/>
      <c r="B36" s="306" t="s">
        <v>144</v>
      </c>
      <c r="C36" s="306"/>
      <c r="D36" s="306"/>
      <c r="E36" s="93"/>
      <c r="F36" s="193"/>
      <c r="G36" s="134"/>
      <c r="H36" s="161">
        <f t="shared" si="0"/>
        <v>0</v>
      </c>
      <c r="I36" s="315"/>
    </row>
    <row r="37" spans="1:9" ht="32.25" hidden="1" customHeight="1">
      <c r="A37" s="314"/>
      <c r="B37" s="306" t="s">
        <v>157</v>
      </c>
      <c r="C37" s="306"/>
      <c r="D37" s="306"/>
      <c r="E37" s="93"/>
      <c r="F37" s="193"/>
      <c r="G37" s="134"/>
      <c r="H37" s="161">
        <f t="shared" si="0"/>
        <v>0</v>
      </c>
      <c r="I37" s="315"/>
    </row>
    <row r="38" spans="1:9" ht="30" hidden="1" customHeight="1">
      <c r="A38" s="314"/>
      <c r="B38" s="306" t="s">
        <v>145</v>
      </c>
      <c r="C38" s="306"/>
      <c r="D38" s="306"/>
      <c r="E38" s="93"/>
      <c r="F38" s="193"/>
      <c r="G38" s="134"/>
      <c r="H38" s="161">
        <f t="shared" si="0"/>
        <v>0</v>
      </c>
      <c r="I38" s="315"/>
    </row>
    <row r="39" spans="1:9" ht="55.5" customHeight="1">
      <c r="A39" s="311" t="s">
        <v>229</v>
      </c>
      <c r="B39" s="312"/>
      <c r="C39" s="312"/>
      <c r="D39" s="312"/>
      <c r="E39" s="92"/>
      <c r="F39" s="193"/>
      <c r="G39" s="134"/>
      <c r="H39" s="161">
        <f t="shared" si="0"/>
        <v>0</v>
      </c>
      <c r="I39" s="91" t="s">
        <v>250</v>
      </c>
    </row>
    <row r="40" spans="1:9" ht="48.2" hidden="1" customHeight="1">
      <c r="A40" s="311" t="s">
        <v>230</v>
      </c>
      <c r="B40" s="312"/>
      <c r="C40" s="312"/>
      <c r="D40" s="312"/>
      <c r="E40" s="92"/>
      <c r="F40" s="193"/>
      <c r="G40" s="134"/>
      <c r="H40" s="161">
        <f>E40*F40</f>
        <v>0</v>
      </c>
      <c r="I40" s="91" t="s">
        <v>194</v>
      </c>
    </row>
    <row r="41" spans="1:9" ht="21.2" customHeight="1">
      <c r="A41" s="313" t="s">
        <v>231</v>
      </c>
      <c r="B41" s="306" t="s">
        <v>8</v>
      </c>
      <c r="C41" s="306"/>
      <c r="D41" s="306"/>
      <c r="E41" s="93"/>
      <c r="F41" s="193"/>
      <c r="G41" s="134"/>
      <c r="H41" s="161">
        <f t="shared" si="0"/>
        <v>0</v>
      </c>
      <c r="I41" s="315" t="s">
        <v>195</v>
      </c>
    </row>
    <row r="42" spans="1:9" ht="21.2" customHeight="1">
      <c r="A42" s="313"/>
      <c r="B42" s="306" t="s">
        <v>8</v>
      </c>
      <c r="C42" s="306"/>
      <c r="D42" s="306"/>
      <c r="E42" s="93"/>
      <c r="F42" s="193"/>
      <c r="G42" s="134"/>
      <c r="H42" s="161">
        <f t="shared" si="0"/>
        <v>0</v>
      </c>
      <c r="I42" s="315"/>
    </row>
    <row r="43" spans="1:9" ht="21.2" customHeight="1">
      <c r="A43" s="313"/>
      <c r="B43" s="306" t="s">
        <v>8</v>
      </c>
      <c r="C43" s="306"/>
      <c r="D43" s="306"/>
      <c r="E43" s="93"/>
      <c r="F43" s="193"/>
      <c r="G43" s="134"/>
      <c r="H43" s="161">
        <f t="shared" si="0"/>
        <v>0</v>
      </c>
      <c r="I43" s="315"/>
    </row>
    <row r="44" spans="1:9" ht="21.2" customHeight="1">
      <c r="A44" s="313"/>
      <c r="B44" s="306" t="s">
        <v>8</v>
      </c>
      <c r="C44" s="306"/>
      <c r="D44" s="306"/>
      <c r="E44" s="93"/>
      <c r="F44" s="193"/>
      <c r="G44" s="134"/>
      <c r="H44" s="161">
        <f t="shared" si="0"/>
        <v>0</v>
      </c>
      <c r="I44" s="315"/>
    </row>
    <row r="45" spans="1:9" ht="21.2" customHeight="1">
      <c r="A45" s="313"/>
      <c r="B45" s="306" t="s">
        <v>8</v>
      </c>
      <c r="C45" s="306"/>
      <c r="D45" s="306"/>
      <c r="E45" s="93"/>
      <c r="F45" s="193"/>
      <c r="G45" s="134"/>
      <c r="H45" s="161">
        <f t="shared" si="0"/>
        <v>0</v>
      </c>
      <c r="I45" s="315"/>
    </row>
    <row r="46" spans="1:9" ht="20.25" customHeight="1">
      <c r="A46" s="314"/>
      <c r="B46" s="306" t="s">
        <v>8</v>
      </c>
      <c r="C46" s="306"/>
      <c r="D46" s="306"/>
      <c r="E46" s="93"/>
      <c r="F46" s="193"/>
      <c r="G46" s="134"/>
      <c r="H46" s="161">
        <f t="shared" si="0"/>
        <v>0</v>
      </c>
      <c r="I46" s="315"/>
    </row>
    <row r="47" spans="1:9" ht="21.2" customHeight="1">
      <c r="A47" s="314"/>
      <c r="B47" s="306" t="s">
        <v>8</v>
      </c>
      <c r="C47" s="306"/>
      <c r="D47" s="306"/>
      <c r="E47" s="93"/>
      <c r="F47" s="193"/>
      <c r="G47" s="134"/>
      <c r="H47" s="161">
        <f t="shared" si="0"/>
        <v>0</v>
      </c>
      <c r="I47" s="315"/>
    </row>
    <row r="48" spans="1:9" ht="21.75" customHeight="1">
      <c r="A48" s="314"/>
      <c r="B48" s="306" t="s">
        <v>8</v>
      </c>
      <c r="C48" s="306"/>
      <c r="D48" s="306"/>
      <c r="E48" s="93"/>
      <c r="F48" s="193"/>
      <c r="G48" s="134"/>
      <c r="H48" s="161">
        <f t="shared" si="0"/>
        <v>0</v>
      </c>
      <c r="I48" s="315"/>
    </row>
    <row r="49" spans="1:11" ht="21.75" customHeight="1">
      <c r="A49" s="314"/>
      <c r="B49" s="306" t="s">
        <v>151</v>
      </c>
      <c r="C49" s="306"/>
      <c r="D49" s="306"/>
      <c r="E49" s="93"/>
      <c r="F49" s="193"/>
      <c r="G49" s="134"/>
      <c r="H49" s="161">
        <f t="shared" si="0"/>
        <v>0</v>
      </c>
      <c r="I49" s="315"/>
    </row>
    <row r="50" spans="1:11" ht="23.25" customHeight="1">
      <c r="A50" s="314"/>
      <c r="B50" s="306" t="s">
        <v>158</v>
      </c>
      <c r="C50" s="306"/>
      <c r="D50" s="306"/>
      <c r="E50" s="93"/>
      <c r="F50" s="193"/>
      <c r="G50" s="134"/>
      <c r="H50" s="161">
        <f t="shared" si="0"/>
        <v>0</v>
      </c>
      <c r="I50" s="315"/>
    </row>
    <row r="51" spans="1:11" ht="45" customHeight="1">
      <c r="A51" s="311" t="s">
        <v>232</v>
      </c>
      <c r="B51" s="312"/>
      <c r="C51" s="312"/>
      <c r="D51" s="312"/>
      <c r="E51" s="92"/>
      <c r="F51" s="105">
        <v>1</v>
      </c>
      <c r="G51" s="160" t="s">
        <v>4</v>
      </c>
      <c r="H51" s="161">
        <f t="shared" ref="H51" si="1">E51*F51</f>
        <v>0</v>
      </c>
      <c r="I51" s="91" t="s">
        <v>201</v>
      </c>
    </row>
    <row r="52" spans="1:11" ht="21.75" customHeight="1">
      <c r="A52" s="309" t="s">
        <v>5</v>
      </c>
      <c r="B52" s="310"/>
      <c r="C52" s="310"/>
      <c r="D52" s="310"/>
      <c r="E52" s="107"/>
      <c r="F52" s="172"/>
      <c r="G52" s="109"/>
      <c r="H52" s="108">
        <f>SUM(H8:H51)</f>
        <v>0</v>
      </c>
      <c r="I52" s="168"/>
    </row>
    <row r="53" spans="1:11" ht="23.25" hidden="1" customHeight="1">
      <c r="A53" s="297" t="s">
        <v>140</v>
      </c>
      <c r="B53" s="298"/>
      <c r="C53" s="298"/>
      <c r="D53" s="299"/>
      <c r="E53" s="307"/>
      <c r="F53" s="307"/>
      <c r="G53" s="307"/>
      <c r="H53" s="307"/>
      <c r="I53" s="308"/>
    </row>
    <row r="54" spans="1:11" ht="39.200000000000003" hidden="1" customHeight="1">
      <c r="A54" s="321" t="s">
        <v>233</v>
      </c>
      <c r="B54" s="294" t="s">
        <v>141</v>
      </c>
      <c r="C54" s="295"/>
      <c r="D54" s="296"/>
      <c r="E54" s="92"/>
      <c r="F54" s="163"/>
      <c r="G54" s="134"/>
      <c r="H54" s="161">
        <f t="shared" si="0"/>
        <v>0</v>
      </c>
      <c r="I54" s="303" t="s">
        <v>204</v>
      </c>
    </row>
    <row r="55" spans="1:11" ht="42.75" hidden="1" customHeight="1">
      <c r="A55" s="322"/>
      <c r="B55" s="294" t="s">
        <v>141</v>
      </c>
      <c r="C55" s="295"/>
      <c r="D55" s="296"/>
      <c r="E55" s="93"/>
      <c r="F55" s="163"/>
      <c r="G55" s="134"/>
      <c r="H55" s="161">
        <f t="shared" si="0"/>
        <v>0</v>
      </c>
      <c r="I55" s="304"/>
    </row>
    <row r="56" spans="1:11" ht="36.75" hidden="1" customHeight="1">
      <c r="A56" s="323"/>
      <c r="B56" s="294" t="s">
        <v>141</v>
      </c>
      <c r="C56" s="295"/>
      <c r="D56" s="296"/>
      <c r="E56" s="93"/>
      <c r="F56" s="163"/>
      <c r="G56" s="134"/>
      <c r="H56" s="161">
        <f t="shared" si="0"/>
        <v>0</v>
      </c>
      <c r="I56" s="305"/>
    </row>
    <row r="57" spans="1:11" ht="24.75" hidden="1" customHeight="1">
      <c r="A57" s="309" t="s">
        <v>5</v>
      </c>
      <c r="B57" s="310"/>
      <c r="C57" s="310"/>
      <c r="D57" s="310"/>
      <c r="E57" s="107"/>
      <c r="F57" s="172"/>
      <c r="G57" s="109"/>
      <c r="H57" s="107">
        <f>SUM(H54:H56)</f>
        <v>0</v>
      </c>
      <c r="I57" s="168"/>
      <c r="K57" s="192"/>
    </row>
    <row r="58" spans="1:11" ht="19.5" customHeight="1">
      <c r="A58" s="319" t="s">
        <v>159</v>
      </c>
      <c r="B58" s="320"/>
      <c r="C58" s="320"/>
      <c r="D58" s="320"/>
      <c r="E58" s="110"/>
      <c r="F58" s="173"/>
      <c r="G58" s="111"/>
      <c r="H58" s="110"/>
      <c r="I58" s="112"/>
      <c r="J58" s="61"/>
    </row>
    <row r="59" spans="1:11" ht="75.75" customHeight="1">
      <c r="A59" s="311" t="s">
        <v>234</v>
      </c>
      <c r="B59" s="312"/>
      <c r="C59" s="312"/>
      <c r="D59" s="312"/>
      <c r="E59" s="92"/>
      <c r="F59" s="105">
        <v>1</v>
      </c>
      <c r="G59" s="160" t="s">
        <v>4</v>
      </c>
      <c r="H59" s="161">
        <f>E59*F59</f>
        <v>0</v>
      </c>
      <c r="I59" s="90" t="s">
        <v>244</v>
      </c>
    </row>
    <row r="60" spans="1:11" s="56" customFormat="1" ht="27" customHeight="1" thickBot="1">
      <c r="A60" s="317" t="s">
        <v>67</v>
      </c>
      <c r="B60" s="318"/>
      <c r="C60" s="318"/>
      <c r="D60" s="318"/>
      <c r="E60" s="170"/>
      <c r="F60" s="174"/>
      <c r="G60" s="170"/>
      <c r="H60" s="171">
        <f>$H$6+$H$52+$H$57+$H$59</f>
        <v>0</v>
      </c>
      <c r="I60" s="169"/>
    </row>
    <row r="61" spans="1:11" ht="16.5" thickTop="1"/>
    <row r="65" ht="80.45" customHeight="1"/>
    <row r="90" ht="16.149999999999999" customHeight="1"/>
    <row r="91" ht="16.149999999999999" customHeight="1"/>
  </sheetData>
  <sheetProtection algorithmName="SHA-512" hashValue="x8RC4gOtDY3y6mMK65UNU8l4TDatKHp1Yqj6rgBrr8PjVOel3+GIRAlvvdAbAwGLyCBPSjEmbqpGl19RtpZhdQ==" saltValue="uJxqwyPvZW4aeFtY0imQNA==" spinCount="100000" sheet="1" objects="1" scenarios="1" formatCells="0" formatColumns="0" formatRows="0" insertColumns="0" insertRows="0" selectLockedCells="1"/>
  <dataConsolidate/>
  <mergeCells count="72">
    <mergeCell ref="A2:I2"/>
    <mergeCell ref="A40:D40"/>
    <mergeCell ref="I41:I50"/>
    <mergeCell ref="A7:D7"/>
    <mergeCell ref="C15:D15"/>
    <mergeCell ref="C16:D16"/>
    <mergeCell ref="B17:B19"/>
    <mergeCell ref="C17:D19"/>
    <mergeCell ref="A8:D8"/>
    <mergeCell ref="A9:A12"/>
    <mergeCell ref="B15:B16"/>
    <mergeCell ref="A23:D23"/>
    <mergeCell ref="A27:D27"/>
    <mergeCell ref="A28:D28"/>
    <mergeCell ref="A32:D32"/>
    <mergeCell ref="B10:D10"/>
    <mergeCell ref="L2:N2"/>
    <mergeCell ref="B37:D37"/>
    <mergeCell ref="A4:D4"/>
    <mergeCell ref="A25:D25"/>
    <mergeCell ref="A26:D26"/>
    <mergeCell ref="A24:D24"/>
    <mergeCell ref="A5:D5"/>
    <mergeCell ref="B12:D12"/>
    <mergeCell ref="B11:D11"/>
    <mergeCell ref="A14:A19"/>
    <mergeCell ref="I33:I38"/>
    <mergeCell ref="A3:I3"/>
    <mergeCell ref="A6:D6"/>
    <mergeCell ref="B34:D34"/>
    <mergeCell ref="B35:D35"/>
    <mergeCell ref="B36:D36"/>
    <mergeCell ref="A60:D60"/>
    <mergeCell ref="A20:D20"/>
    <mergeCell ref="A57:D57"/>
    <mergeCell ref="A41:A50"/>
    <mergeCell ref="B48:D48"/>
    <mergeCell ref="B46:D46"/>
    <mergeCell ref="B47:D47"/>
    <mergeCell ref="B49:D49"/>
    <mergeCell ref="B50:D50"/>
    <mergeCell ref="B41:D41"/>
    <mergeCell ref="B33:D33"/>
    <mergeCell ref="A58:D58"/>
    <mergeCell ref="A51:D51"/>
    <mergeCell ref="A59:D59"/>
    <mergeCell ref="A22:D22"/>
    <mergeCell ref="A54:A56"/>
    <mergeCell ref="E7:I7"/>
    <mergeCell ref="A39:D39"/>
    <mergeCell ref="A33:A38"/>
    <mergeCell ref="I9:I12"/>
    <mergeCell ref="I14:I19"/>
    <mergeCell ref="A21:D21"/>
    <mergeCell ref="A13:D13"/>
    <mergeCell ref="A29:D29"/>
    <mergeCell ref="B9:D9"/>
    <mergeCell ref="B14:D14"/>
    <mergeCell ref="A31:D31"/>
    <mergeCell ref="B54:D54"/>
    <mergeCell ref="A53:D53"/>
    <mergeCell ref="A30:D30"/>
    <mergeCell ref="I54:I56"/>
    <mergeCell ref="B55:D55"/>
    <mergeCell ref="B56:D56"/>
    <mergeCell ref="B45:D45"/>
    <mergeCell ref="B38:D38"/>
    <mergeCell ref="E53:I53"/>
    <mergeCell ref="A52:D52"/>
    <mergeCell ref="B42:D42"/>
    <mergeCell ref="B43:D43"/>
    <mergeCell ref="B44:D44"/>
  </mergeCells>
  <phoneticPr fontId="2" type="noConversion"/>
  <conditionalFormatting sqref="E51">
    <cfRule type="expression" dxfId="26" priority="3">
      <formula>$E$51&gt;($H$52-$H$51)*5%</formula>
    </cfRule>
  </conditionalFormatting>
  <conditionalFormatting sqref="H5">
    <cfRule type="cellIs" dxfId="25" priority="2" operator="greaterThan">
      <formula>$H$60*0.5</formula>
    </cfRule>
  </conditionalFormatting>
  <dataValidations xWindow="501" yWindow="843" count="13">
    <dataValidation type="decimal" operator="lessThanOrEqual" allowBlank="1" showInputMessage="1" showErrorMessage="1" error="每人每次會議以新臺幣2,500元為上限。" prompt="每人每次會議以新臺幣2,500元為上限" sqref="E13">
      <formula1>2500</formula1>
    </dataValidation>
    <dataValidation type="custom" allowBlank="1" showInputMessage="1" showErrorMessage="1" error="人事費以補(捐)助計畫總經費之50%為上限" sqref="H52">
      <formula1>H52&lt;=H99*0.5</formula1>
    </dataValidation>
    <dataValidation type="decimal" operator="lessThanOrEqual" allowBlank="1" showInputMessage="1" showErrorMessage="1" error="最高得不超過3,000元" sqref="E9">
      <formula1>3000</formula1>
    </dataValidation>
    <dataValidation allowBlank="1" showInputMessage="1" showErrorMessage="1" prompt="若無此項目，請使用&quot;清除內容&quot;；若左右兩側項目有填入，則請填入使用&quot;0&quot;" sqref="F57:F58"/>
    <dataValidation allowBlank="1" showInputMessage="1" showErrorMessage="1" prompt="單位(品項)說明" sqref="C49:D50 C41:D45 B41:B50"/>
    <dataValidation type="whole" operator="lessThanOrEqual" allowBlank="1" showInputMessage="1" showErrorMessage="1" error="每人次最高150元餐費" sqref="E39">
      <formula1>150</formula1>
    </dataValidation>
    <dataValidation allowBlank="1" showErrorMessage="1" prompt="若無此項目，請使用&quot;清除內容&quot;；若左右兩側項目有填入，則請填入使用&quot;0&quot;_x000a__x000a_（以固定單價除以預算)" sqref="F20 F51 F59"/>
    <dataValidation type="decimal" operator="lessThan" allowBlank="1" showInputMessage="1" showErrorMessage="1" error="沒有資本門，單價需小於1萬元非消耗之物品" sqref="E33:E38">
      <formula1>10000</formula1>
    </dataValidation>
    <dataValidation type="decimal" operator="lessThanOrEqual" allowBlank="1" showInputMessage="1" showErrorMessage="1" error="以業務費5%為上限且不得超過10萬元" prompt="以業務費5%為上限且不得超過10萬元" sqref="E51">
      <formula1>100000</formula1>
    </dataValidation>
    <dataValidation type="whole" operator="lessThanOrEqual" allowBlank="1" showInputMessage="1" showErrorMessage="1" error="管理費＝(人事費＋業務費)×10%" sqref="E59">
      <formula1>(H6+H52)*0.1</formula1>
    </dataValidation>
    <dataValidation type="whole" allowBlank="1" showInputMessage="1" showErrorMessage="1" error="300元至380元/每千字" sqref="E10">
      <formula1>300</formula1>
      <formula2>380</formula2>
    </dataValidation>
    <dataValidation type="decimal" allowBlank="1" showInputMessage="1" showErrorMessage="1" error="1,220元至1,830元/每件" sqref="E12">
      <formula1>1220</formula1>
      <formula2>1830</formula2>
    </dataValidation>
    <dataValidation type="custom" allowBlank="1" showInputMessage="1" showErrorMessage="1" error="人事費以補(捐)助計畫總經費之50%為上限" sqref="H6">
      <formula1>H6&lt;=H60*0.5</formula1>
    </dataValidation>
  </dataValidations>
  <printOptions horizontalCentered="1" verticalCentered="1"/>
  <pageMargins left="0.23622047244094491" right="0.23622047244094491" top="0.74803149606299213" bottom="0.74803149606299213" header="0.31496062992125984" footer="0.31496062992125984"/>
  <pageSetup paperSize="9" scale="80" pageOrder="overThenDown" orientation="portrait" r:id="rId1"/>
  <headerFooter>
    <oddFooter>第 &amp;P 頁，共 &amp;N 頁</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M1:AE198"/>
  <sheetViews>
    <sheetView view="pageBreakPreview" topLeftCell="M1" zoomScale="80" zoomScaleNormal="80" zoomScaleSheetLayoutView="80" workbookViewId="0">
      <pane xSplit="16" ySplit="9" topLeftCell="AC10" activePane="bottomRight" state="frozen"/>
      <selection activeCell="M1" sqref="M1"/>
      <selection pane="topRight" activeCell="AC1" sqref="AC1"/>
      <selection pane="bottomLeft" activeCell="M10" sqref="M10"/>
      <selection pane="bottomRight" activeCell="S33" sqref="S33"/>
    </sheetView>
  </sheetViews>
  <sheetFormatPr defaultColWidth="9" defaultRowHeight="16.5"/>
  <cols>
    <col min="1" max="12" width="0" style="117" hidden="1" customWidth="1"/>
    <col min="13" max="13" width="16.125" style="117" customWidth="1"/>
    <col min="14" max="14" width="11.875" style="117" customWidth="1"/>
    <col min="15" max="15" width="12.5" style="117" customWidth="1"/>
    <col min="16" max="16" width="12.75" style="117" customWidth="1"/>
    <col min="17" max="17" width="11.75" style="117" customWidth="1"/>
    <col min="18" max="18" width="12.375" style="117" customWidth="1"/>
    <col min="19" max="20" width="12.875" style="117" customWidth="1"/>
    <col min="21" max="21" width="12.5" style="117" customWidth="1"/>
    <col min="22" max="22" width="12.375" style="117" customWidth="1"/>
    <col min="23" max="23" width="11.75" style="117" customWidth="1"/>
    <col min="24" max="24" width="11.5" style="117" customWidth="1"/>
    <col min="25" max="25" width="13.375" style="117" customWidth="1"/>
    <col min="26" max="26" width="18.5" style="117" customWidth="1"/>
    <col min="27" max="27" width="19.25" style="117" customWidth="1"/>
    <col min="28" max="28" width="17.125" style="116" customWidth="1"/>
    <col min="29" max="29" width="25" style="117" customWidth="1"/>
    <col min="30" max="16384" width="9" style="117"/>
  </cols>
  <sheetData>
    <row r="1" spans="13:31" ht="29.25" customHeight="1">
      <c r="M1" s="344" t="s">
        <v>102</v>
      </c>
      <c r="N1" s="345"/>
      <c r="O1" s="345"/>
      <c r="P1" s="345"/>
      <c r="Q1" s="345"/>
      <c r="R1" s="345"/>
      <c r="S1" s="345"/>
      <c r="T1" s="345"/>
      <c r="U1" s="345"/>
      <c r="V1" s="345"/>
      <c r="W1" s="345"/>
      <c r="X1" s="345"/>
      <c r="Y1" s="345"/>
      <c r="Z1" s="345"/>
      <c r="AA1" s="345"/>
      <c r="AB1" s="345"/>
      <c r="AC1" s="345"/>
      <c r="AD1" s="116"/>
      <c r="AE1" s="116"/>
    </row>
    <row r="2" spans="13:31" ht="20.25" customHeight="1">
      <c r="M2" s="346" t="s">
        <v>245</v>
      </c>
      <c r="N2" s="347"/>
      <c r="O2" s="347"/>
      <c r="P2" s="347"/>
      <c r="Q2" s="347"/>
      <c r="R2" s="347"/>
      <c r="S2" s="347"/>
      <c r="T2" s="347"/>
      <c r="U2" s="347"/>
      <c r="V2" s="347"/>
      <c r="W2" s="347"/>
      <c r="X2" s="347"/>
      <c r="Y2" s="347"/>
      <c r="Z2" s="347"/>
      <c r="AA2" s="347"/>
      <c r="AB2" s="248" t="s">
        <v>71</v>
      </c>
      <c r="AC2" s="156">
        <v>0.115</v>
      </c>
    </row>
    <row r="3" spans="13:31" ht="19.5">
      <c r="M3" s="346"/>
      <c r="N3" s="347"/>
      <c r="O3" s="347"/>
      <c r="P3" s="347"/>
      <c r="Q3" s="347"/>
      <c r="R3" s="347"/>
      <c r="S3" s="347"/>
      <c r="T3" s="347"/>
      <c r="U3" s="347"/>
      <c r="V3" s="347"/>
      <c r="W3" s="347"/>
      <c r="X3" s="347"/>
      <c r="Y3" s="347"/>
      <c r="Z3" s="347"/>
      <c r="AA3" s="347"/>
      <c r="AB3" s="249" t="s">
        <v>72</v>
      </c>
      <c r="AC3" s="157">
        <v>0.01</v>
      </c>
    </row>
    <row r="4" spans="13:31" ht="19.5">
      <c r="M4" s="346"/>
      <c r="N4" s="347"/>
      <c r="O4" s="347"/>
      <c r="P4" s="347"/>
      <c r="Q4" s="347"/>
      <c r="R4" s="347"/>
      <c r="S4" s="347"/>
      <c r="T4" s="347"/>
      <c r="U4" s="347"/>
      <c r="V4" s="347"/>
      <c r="W4" s="347"/>
      <c r="X4" s="347"/>
      <c r="Y4" s="347"/>
      <c r="Z4" s="347"/>
      <c r="AA4" s="347"/>
      <c r="AB4" s="249" t="s">
        <v>73</v>
      </c>
      <c r="AC4" s="158">
        <v>1.1999999999999999E-3</v>
      </c>
    </row>
    <row r="5" spans="13:31" ht="19.5">
      <c r="M5" s="346"/>
      <c r="N5" s="347"/>
      <c r="O5" s="347"/>
      <c r="P5" s="347"/>
      <c r="Q5" s="347"/>
      <c r="R5" s="347"/>
      <c r="S5" s="347"/>
      <c r="T5" s="347"/>
      <c r="U5" s="347"/>
      <c r="V5" s="347"/>
      <c r="W5" s="347"/>
      <c r="X5" s="347"/>
      <c r="Y5" s="347"/>
      <c r="Z5" s="347"/>
      <c r="AA5" s="347"/>
      <c r="AB5" s="249" t="s">
        <v>74</v>
      </c>
      <c r="AC5" s="157">
        <v>0.2</v>
      </c>
    </row>
    <row r="6" spans="13:31" ht="19.5">
      <c r="M6" s="346"/>
      <c r="N6" s="347"/>
      <c r="O6" s="347"/>
      <c r="P6" s="347"/>
      <c r="Q6" s="347"/>
      <c r="R6" s="347"/>
      <c r="S6" s="347"/>
      <c r="T6" s="347"/>
      <c r="U6" s="347"/>
      <c r="V6" s="347"/>
      <c r="W6" s="347"/>
      <c r="X6" s="347"/>
      <c r="Y6" s="347"/>
      <c r="Z6" s="347"/>
      <c r="AA6" s="347"/>
      <c r="AB6" s="249" t="s">
        <v>75</v>
      </c>
      <c r="AC6" s="157">
        <v>0.7</v>
      </c>
    </row>
    <row r="7" spans="13:31" ht="19.5">
      <c r="M7" s="346"/>
      <c r="N7" s="347"/>
      <c r="O7" s="347"/>
      <c r="P7" s="347"/>
      <c r="Q7" s="347"/>
      <c r="R7" s="347"/>
      <c r="S7" s="347"/>
      <c r="T7" s="347"/>
      <c r="U7" s="347"/>
      <c r="V7" s="347"/>
      <c r="W7" s="347"/>
      <c r="X7" s="347"/>
      <c r="Y7" s="347"/>
      <c r="Z7" s="347"/>
      <c r="AA7" s="347"/>
      <c r="AB7" s="249" t="s">
        <v>63</v>
      </c>
      <c r="AC7" s="159">
        <v>2.5000000000000001E-4</v>
      </c>
    </row>
    <row r="8" spans="13:31" ht="16.5" customHeight="1">
      <c r="M8" s="346"/>
      <c r="N8" s="347"/>
      <c r="O8" s="347"/>
      <c r="P8" s="347"/>
      <c r="Q8" s="347"/>
      <c r="R8" s="347"/>
      <c r="S8" s="347"/>
      <c r="T8" s="347"/>
      <c r="U8" s="347"/>
      <c r="V8" s="347"/>
      <c r="W8" s="347"/>
      <c r="X8" s="347"/>
      <c r="Y8" s="347"/>
      <c r="Z8" s="347"/>
      <c r="AA8" s="347"/>
      <c r="AB8" s="250"/>
      <c r="AC8" s="251"/>
    </row>
    <row r="9" spans="13:31" ht="17.45" customHeight="1" thickBot="1">
      <c r="M9" s="348"/>
      <c r="N9" s="349"/>
      <c r="O9" s="349"/>
      <c r="P9" s="349"/>
      <c r="Q9" s="349"/>
      <c r="R9" s="349"/>
      <c r="S9" s="349"/>
      <c r="T9" s="349"/>
      <c r="U9" s="349"/>
      <c r="V9" s="349"/>
      <c r="W9" s="349"/>
      <c r="X9" s="349"/>
      <c r="Y9" s="349"/>
      <c r="Z9" s="349"/>
      <c r="AA9" s="349"/>
      <c r="AB9" s="252"/>
      <c r="AC9" s="253"/>
    </row>
    <row r="10" spans="13:31" ht="18" thickTop="1" thickBot="1">
      <c r="R10" s="118"/>
      <c r="S10" s="118"/>
      <c r="T10" s="118"/>
      <c r="U10" s="118"/>
      <c r="V10" s="118"/>
      <c r="W10" s="118"/>
      <c r="X10" s="118"/>
      <c r="Y10" s="118"/>
      <c r="Z10" s="118"/>
      <c r="AA10" s="118"/>
      <c r="AB10" s="119"/>
    </row>
    <row r="11" spans="13:31" ht="33.75" customHeight="1" thickBot="1">
      <c r="M11" s="351" t="s">
        <v>103</v>
      </c>
      <c r="N11" s="352"/>
      <c r="O11" s="154" t="e">
        <f>SUM(AA15:AA19,#REF!)</f>
        <v>#REF!</v>
      </c>
      <c r="P11" s="152" t="s">
        <v>129</v>
      </c>
      <c r="Q11" s="353">
        <f>SUM(AA15:AA24)</f>
        <v>0</v>
      </c>
      <c r="R11" s="354"/>
      <c r="S11" s="121"/>
      <c r="T11" s="121"/>
      <c r="U11" s="121"/>
      <c r="V11" s="121"/>
      <c r="W11" s="121"/>
      <c r="X11" s="121"/>
      <c r="Y11" s="121"/>
      <c r="Z11" s="121"/>
      <c r="AA11" s="121"/>
      <c r="AB11" s="122"/>
      <c r="AC11" s="120"/>
      <c r="AD11" s="120"/>
    </row>
    <row r="12" spans="13:31" ht="19.5">
      <c r="M12" s="120"/>
      <c r="N12" s="120"/>
      <c r="O12" s="120"/>
      <c r="P12" s="120"/>
      <c r="Q12" s="120"/>
      <c r="R12" s="120"/>
      <c r="S12" s="120"/>
      <c r="T12" s="120"/>
      <c r="U12" s="120"/>
      <c r="V12" s="120"/>
      <c r="W12" s="120"/>
      <c r="X12" s="120"/>
      <c r="Y12" s="120"/>
      <c r="Z12" s="120"/>
      <c r="AA12" s="120"/>
      <c r="AB12" s="122"/>
      <c r="AC12" s="121"/>
      <c r="AD12" s="120"/>
    </row>
    <row r="13" spans="13:31" ht="19.5">
      <c r="M13" s="128" t="s">
        <v>188</v>
      </c>
      <c r="N13" s="120"/>
      <c r="O13" s="120"/>
      <c r="P13" s="120"/>
      <c r="Q13" s="120"/>
      <c r="R13" s="120"/>
      <c r="S13" s="120"/>
      <c r="T13" s="120"/>
      <c r="U13" s="120"/>
      <c r="V13" s="120"/>
      <c r="W13" s="120"/>
      <c r="X13" s="120"/>
      <c r="Y13" s="120"/>
      <c r="Z13" s="121"/>
      <c r="AA13" s="121"/>
      <c r="AB13" s="122"/>
      <c r="AC13" s="122"/>
      <c r="AD13" s="123"/>
    </row>
    <row r="14" spans="13:31" ht="39.75" thickBot="1">
      <c r="M14" s="129" t="s">
        <v>161</v>
      </c>
      <c r="N14" s="129" t="s">
        <v>162</v>
      </c>
      <c r="O14" s="178" t="s">
        <v>163</v>
      </c>
      <c r="P14" s="129" t="s">
        <v>164</v>
      </c>
      <c r="Q14" s="178" t="s">
        <v>110</v>
      </c>
      <c r="R14" s="178" t="s">
        <v>105</v>
      </c>
      <c r="S14" s="178" t="s">
        <v>106</v>
      </c>
      <c r="T14" s="178" t="s">
        <v>207</v>
      </c>
      <c r="U14" s="129" t="s">
        <v>107</v>
      </c>
      <c r="V14" s="129" t="s">
        <v>108</v>
      </c>
      <c r="W14" s="178" t="s">
        <v>166</v>
      </c>
      <c r="X14" s="178" t="s">
        <v>165</v>
      </c>
      <c r="Y14" s="178" t="s">
        <v>111</v>
      </c>
      <c r="Z14" s="129" t="s">
        <v>104</v>
      </c>
      <c r="AA14" s="129" t="s">
        <v>109</v>
      </c>
      <c r="AB14" s="176"/>
      <c r="AC14" s="122"/>
      <c r="AD14" s="122"/>
      <c r="AE14" s="119"/>
    </row>
    <row r="15" spans="13:31" ht="20.25" thickTop="1">
      <c r="M15" s="179"/>
      <c r="N15" s="180"/>
      <c r="O15" s="94"/>
      <c r="P15" s="181">
        <f t="shared" ref="P15:P20" si="0">ROUND(M15*1.5*O15/12,0)</f>
        <v>0</v>
      </c>
      <c r="Q15" s="182" t="str">
        <f>IF(M15&gt;級距表!$O$2,級距表!$O$2,IF(M15="","",VLOOKUP(MATCH(M15,級距表!$O:$O,-1)-1,級距表!$N:$Q,2,0)))</f>
        <v/>
      </c>
      <c r="R15" s="182" t="str">
        <f>IF(M15&gt;級距表!$J$2,級距表!$J$2,IF(M15="","",VLOOKUP(MATCH(M15,級距表!$J:$J,-1)-1,級距表!$I:$J,2,0)))</f>
        <v/>
      </c>
      <c r="S15" s="182" t="str">
        <f>IF(M15&gt;級距表!$O$2,級距表!$T$2,IF(M15="","",VLOOKUP(MATCH(M15,級距表!$T:$T,-1)-1,級距表!$S:$V,2,0)))</f>
        <v/>
      </c>
      <c r="T15" s="202" t="str">
        <f>IF(M15&gt;級距表!$Y$2,級距表!$Y$2,IF(M15="","",VLOOKUP(MATCH(M15,級距表!$Y:$Y,-1)-1,級距表!$X:$Y,2,0)))</f>
        <v/>
      </c>
      <c r="U15" s="182">
        <f>IF(M15="",0,VLOOKUP(Q15,級距表!$A:$G,5,0))</f>
        <v>0</v>
      </c>
      <c r="V15" s="182">
        <f>IF(M15="",0,VLOOKUP(S15,級距表!$A:$G,7,0))</f>
        <v>0</v>
      </c>
      <c r="W15" s="183">
        <f>IF(M15="",0,VLOOKUP(R15,級距表!$A:$G,3,0))</f>
        <v>0</v>
      </c>
      <c r="X15" s="202">
        <f>IF(M15="",0,ROUND($T$15*$AC$4,0))</f>
        <v>0</v>
      </c>
      <c r="Y15" s="255">
        <f>IF(M15="",0,ROUND($AC$7*$R$15,0))</f>
        <v>0</v>
      </c>
      <c r="Z15" s="96"/>
      <c r="AA15" s="239">
        <f>IF(M15="",0,ROUNDUP(M15*N15*Z15,0)+ROUNDUP(P15*Z15,0)+ROUNDUP(U15*ROUNDUP(N15,0)*Z15,0)+ROUNDUP(V15*N15*Z15,0)+ROUNDUP(W15*N15*Z15,0)+ROUNDUP(X15*N15*Z15, 0)+ROUNDUP(Y15*N15*Z15,0))</f>
        <v>0</v>
      </c>
      <c r="AB15" s="124"/>
      <c r="AC15" s="124"/>
      <c r="AD15" s="124"/>
      <c r="AE15" s="119"/>
    </row>
    <row r="16" spans="13:31" ht="19.5">
      <c r="M16" s="184"/>
      <c r="N16" s="135"/>
      <c r="O16" s="95"/>
      <c r="P16" s="87">
        <f t="shared" si="0"/>
        <v>0</v>
      </c>
      <c r="Q16" s="88" t="str">
        <f>IF(M16&gt;級距表!$O$2,級距表!$O$2,IF(M16="","",VLOOKUP(MATCH(M16,級距表!$O:$O,-1)-1,級距表!$N:$Q,2,0)))</f>
        <v/>
      </c>
      <c r="R16" s="88" t="str">
        <f>IF(M16&gt;級距表!$J$2,級距表!$J$2,IF(M16="","",VLOOKUP(MATCH(M16,級距表!$J:$J,-1)-1,級距表!$I:$J,2,0)))</f>
        <v/>
      </c>
      <c r="S16" s="88" t="str">
        <f>IF(M16&gt;級距表!$O$2,級距表!$T$2,IF(M16="","",VLOOKUP(MATCH(M16,級距表!$T:$T,-1)-1,級距表!$S:$V,2,0)))</f>
        <v/>
      </c>
      <c r="T16" s="88" t="str">
        <f>IF(M16&gt;級距表!$Y$2,級距表!$Y$2,IF(M16="","",VLOOKUP(MATCH(M16,級距表!$Y:$Y,-1)-1,級距表!$X:$Y,2,0)))</f>
        <v/>
      </c>
      <c r="U16" s="88">
        <f>IF(M16="",0,VLOOKUP(Q16,級距表!$A:$G,5,0))</f>
        <v>0</v>
      </c>
      <c r="V16" s="88">
        <f>IF(M16="",0,VLOOKUP(S16,級距表!$A:$G,7,0))</f>
        <v>0</v>
      </c>
      <c r="W16" s="185">
        <f>IF(M16="",0,VLOOKUP(R16,級距表!$A:$G,3,0))</f>
        <v>0</v>
      </c>
      <c r="X16" s="88">
        <f>IF(M16="",0,ROUND($T$16*$AC$4,0))</f>
        <v>0</v>
      </c>
      <c r="Y16" s="97">
        <f>IF(M16="",0,ROUND($AC$7*$R$16,0))</f>
        <v>0</v>
      </c>
      <c r="Z16" s="97"/>
      <c r="AA16" s="240">
        <f t="shared" ref="AA16:AA24" si="1">IF(M16="",0,ROUNDUP(M16*N16*Z16,0)+ROUNDUP(P16*Z16,0)+ROUNDUP(U16*ROUNDUP(N16,0)*Z16,0)+ROUNDUP(V16*N16*Z16,0)+ROUNDUP(W16*N16*Z16,0)+ROUNDUP(X16*N16*Z16, 0)+ROUNDUP(Y16*N16*Z16,0))</f>
        <v>0</v>
      </c>
      <c r="AB16" s="124"/>
      <c r="AC16" s="124"/>
      <c r="AD16" s="124"/>
      <c r="AE16" s="119"/>
    </row>
    <row r="17" spans="13:31" ht="19.5">
      <c r="M17" s="184"/>
      <c r="N17" s="135"/>
      <c r="O17" s="95"/>
      <c r="P17" s="87">
        <f t="shared" si="0"/>
        <v>0</v>
      </c>
      <c r="Q17" s="88" t="str">
        <f>IF(M17&gt;級距表!$O$2,級距表!$O$2,IF(M17="","",VLOOKUP(MATCH(M17,級距表!$O:$O,-1)-1,級距表!$N:$Q,2,0)))</f>
        <v/>
      </c>
      <c r="R17" s="88" t="str">
        <f>IF(M17&gt;級距表!$J$2,級距表!$J$2,IF(M17="","",VLOOKUP(MATCH(M17,級距表!$J:$J,-1)-1,級距表!$I:$J,2,0)))</f>
        <v/>
      </c>
      <c r="S17" s="88" t="str">
        <f>IF(M17&gt;級距表!$O$2,級距表!$T$2,IF(M17="","",VLOOKUP(MATCH(M17,級距表!$T:$T,-1)-1,級距表!$S:$V,2,0)))</f>
        <v/>
      </c>
      <c r="T17" s="88" t="str">
        <f>IF(M17&gt;級距表!$Y$2,級距表!$Y$2,IF(M17="","",VLOOKUP(MATCH(M17,級距表!$Y:$Y,-1)-1,級距表!$X:$Y,2,0)))</f>
        <v/>
      </c>
      <c r="U17" s="88">
        <f>IF(M17="",0,VLOOKUP(Q17,級距表!$A:$G,5,0))</f>
        <v>0</v>
      </c>
      <c r="V17" s="88">
        <f>IF(M17="",0,VLOOKUP(S17,級距表!$A:$G,7,0))</f>
        <v>0</v>
      </c>
      <c r="W17" s="185">
        <f>IF(M17="",0,VLOOKUP(R17,級距表!$A:$G,3,0))</f>
        <v>0</v>
      </c>
      <c r="X17" s="88">
        <f>IF(M17="",0,ROUND($T$17*$AC$4,0))</f>
        <v>0</v>
      </c>
      <c r="Y17" s="97">
        <f>IF(M17="",0,ROUND($AC$7*$R$17,0))</f>
        <v>0</v>
      </c>
      <c r="Z17" s="97"/>
      <c r="AA17" s="102">
        <f t="shared" si="1"/>
        <v>0</v>
      </c>
      <c r="AB17" s="124"/>
      <c r="AC17" s="124"/>
      <c r="AD17" s="124"/>
      <c r="AE17" s="119"/>
    </row>
    <row r="18" spans="13:31" ht="19.5">
      <c r="M18" s="184"/>
      <c r="N18" s="135"/>
      <c r="O18" s="95"/>
      <c r="P18" s="87">
        <f t="shared" si="0"/>
        <v>0</v>
      </c>
      <c r="Q18" s="88" t="str">
        <f>IF(M18&gt;級距表!$O$2,級距表!$O$2,IF(M18="","",VLOOKUP(MATCH(M18,級距表!$O:$O,-1)-1,級距表!$N:$Q,2,0)))</f>
        <v/>
      </c>
      <c r="R18" s="88" t="str">
        <f>IF(M18&gt;級距表!$J$2,級距表!$J$2,IF(M18="","",VLOOKUP(MATCH(M18,級距表!$J:$J,-1)-1,級距表!$I:$J,2,0)))</f>
        <v/>
      </c>
      <c r="S18" s="88" t="str">
        <f>IF(M18&gt;級距表!$O$2,級距表!$T$2,IF(M18="","",VLOOKUP(MATCH(M18,級距表!$T:$T,-1)-1,級距表!$S:$V,2,0)))</f>
        <v/>
      </c>
      <c r="T18" s="88" t="str">
        <f>IF(M18&gt;級距表!$Y$2,級距表!$Y$2,IF(M18="","",VLOOKUP(MATCH(M18,級距表!$Y:$Y,-1)-1,級距表!$X:$Y,2,0)))</f>
        <v/>
      </c>
      <c r="U18" s="88">
        <f>IF(M18="",0,VLOOKUP(Q18,級距表!$A:$G,5,0))</f>
        <v>0</v>
      </c>
      <c r="V18" s="88">
        <f>IF(M18="",0,VLOOKUP(S18,級距表!$A:$G,7,0))</f>
        <v>0</v>
      </c>
      <c r="W18" s="185">
        <f>IF(M18="",0,VLOOKUP(R18,級距表!$A:$G,3,0))</f>
        <v>0</v>
      </c>
      <c r="X18" s="88">
        <f>IF(M18="",0,ROUND($T$18*$AC$4,0))</f>
        <v>0</v>
      </c>
      <c r="Y18" s="97">
        <f>IF(M18="",0,ROUND($AC$7*$R$18,0))</f>
        <v>0</v>
      </c>
      <c r="Z18" s="97"/>
      <c r="AA18" s="102">
        <f t="shared" si="1"/>
        <v>0</v>
      </c>
      <c r="AB18" s="124"/>
      <c r="AC18" s="124"/>
      <c r="AD18" s="124"/>
      <c r="AE18" s="119"/>
    </row>
    <row r="19" spans="13:31" ht="19.5">
      <c r="M19" s="184"/>
      <c r="N19" s="135"/>
      <c r="O19" s="95"/>
      <c r="P19" s="87">
        <f t="shared" si="0"/>
        <v>0</v>
      </c>
      <c r="Q19" s="88" t="str">
        <f>IF(M19&gt;級距表!$O$2,級距表!$O$2,IF(M19="","",VLOOKUP(MATCH(M19,級距表!$O:$O,-1)-1,級距表!$N:$Q,2,0)))</f>
        <v/>
      </c>
      <c r="R19" s="88" t="str">
        <f>IF(M19&gt;級距表!$J$2,級距表!$J$2,IF(M19="","",VLOOKUP(MATCH(M19,級距表!$J:$J,-1)-1,級距表!$I:$J,2,0)))</f>
        <v/>
      </c>
      <c r="S19" s="88" t="str">
        <f>IF(M19&gt;級距表!$O$2,級距表!$T$2,IF(M19="","",VLOOKUP(MATCH(M19,級距表!$T:$T,-1)-1,級距表!$S:$V,2,0)))</f>
        <v/>
      </c>
      <c r="T19" s="88" t="str">
        <f>IF(M19&gt;級距表!$Y$2,級距表!$Y$2,IF(M19="","",VLOOKUP(MATCH(M19,級距表!$Y:$Y,-1)-1,級距表!$X:$Y,2,0)))</f>
        <v/>
      </c>
      <c r="U19" s="88">
        <f>IF(M19="",0,VLOOKUP(Q19,級距表!$A:$G,5,0))</f>
        <v>0</v>
      </c>
      <c r="V19" s="88">
        <f>IF(M19="",0,VLOOKUP(S19,級距表!$A:$G,7,0))</f>
        <v>0</v>
      </c>
      <c r="W19" s="185">
        <f>IF(M19="",0,VLOOKUP(R19,級距表!$A:$G,3,0))</f>
        <v>0</v>
      </c>
      <c r="X19" s="88">
        <f>IF(M19="",0,ROUND($T$19*$AC$4,0))</f>
        <v>0</v>
      </c>
      <c r="Y19" s="97">
        <f>IF(M19="",0,ROUND($AC$7*$R$19,0))</f>
        <v>0</v>
      </c>
      <c r="Z19" s="97"/>
      <c r="AA19" s="102">
        <f t="shared" si="1"/>
        <v>0</v>
      </c>
      <c r="AB19" s="124"/>
      <c r="AC19" s="124"/>
      <c r="AD19" s="124"/>
      <c r="AE19" s="119"/>
    </row>
    <row r="20" spans="13:31" ht="19.5">
      <c r="M20" s="184"/>
      <c r="N20" s="135"/>
      <c r="O20" s="95"/>
      <c r="P20" s="87">
        <f t="shared" si="0"/>
        <v>0</v>
      </c>
      <c r="Q20" s="88" t="str">
        <f>IF(M20&gt;級距表!$O$2,級距表!$O$2,IF(M20="","",VLOOKUP(MATCH(M20,級距表!$O:$O,-1)-1,級距表!$N:$Q,2,0)))</f>
        <v/>
      </c>
      <c r="R20" s="88" t="str">
        <f>IF(M20&gt;級距表!$J$2,級距表!$J$2,IF(M20="","",VLOOKUP(MATCH(M20,級距表!$J:$J,-1)-1,級距表!$I:$J,2,0)))</f>
        <v/>
      </c>
      <c r="S20" s="88" t="str">
        <f>IF(M20&gt;級距表!$O$2,級距表!$T$2,IF(M20="","",VLOOKUP(MATCH(M20,級距表!$T:$T,-1)-1,級距表!$S:$V,2,0)))</f>
        <v/>
      </c>
      <c r="T20" s="88" t="str">
        <f>IF(M20&gt;級距表!$Y$2,級距表!$Y$2,IF(M20="","",VLOOKUP(MATCH(M20,級距表!$Y:$Y,-1)-1,級距表!$X:$Y,2,0)))</f>
        <v/>
      </c>
      <c r="U20" s="88">
        <f>IF(M20="",0,VLOOKUP(Q20,級距表!$A:$G,5,0))</f>
        <v>0</v>
      </c>
      <c r="V20" s="88">
        <f>IF(M20="",0,VLOOKUP(S20,級距表!$A:$G,7,0))</f>
        <v>0</v>
      </c>
      <c r="W20" s="185">
        <f>IF(M20="",0,VLOOKUP(R20,級距表!$A:$G,3,0))</f>
        <v>0</v>
      </c>
      <c r="X20" s="88">
        <f>IF(M20="",0,ROUND($T$20*$AC$4,0))</f>
        <v>0</v>
      </c>
      <c r="Y20" s="97">
        <f>IF(M20="",0,ROUND($AC$7*$R$20,0))</f>
        <v>0</v>
      </c>
      <c r="Z20" s="97"/>
      <c r="AA20" s="102">
        <f t="shared" si="1"/>
        <v>0</v>
      </c>
      <c r="AB20" s="122"/>
      <c r="AC20" s="122"/>
      <c r="AD20" s="122"/>
      <c r="AE20" s="119"/>
    </row>
    <row r="21" spans="13:31" ht="19.5">
      <c r="M21" s="184"/>
      <c r="N21" s="135"/>
      <c r="O21" s="95"/>
      <c r="P21" s="87">
        <f t="shared" ref="P21:P24" si="2">ROUND(M21*1.5*O21/12,0)</f>
        <v>0</v>
      </c>
      <c r="Q21" s="88" t="str">
        <f>IF(M21&gt;級距表!$O$2,級距表!$O$2,IF(M21="","",VLOOKUP(MATCH(M21,級距表!$O:$O,-1)-1,級距表!$N:$Q,2,0)))</f>
        <v/>
      </c>
      <c r="R21" s="88" t="str">
        <f>IF(M21&gt;級距表!$J$2,級距表!$J$2,IF(M21="","",VLOOKUP(MATCH(M21,級距表!$J:$J,-1)-1,級距表!$I:$J,2,0)))</f>
        <v/>
      </c>
      <c r="S21" s="88" t="str">
        <f>IF(M21&gt;級距表!$O$2,級距表!$T$2,IF(M21="","",VLOOKUP(MATCH(M21,級距表!$T:$T,-1)-1,級距表!$S:$V,2,0)))</f>
        <v/>
      </c>
      <c r="T21" s="88" t="str">
        <f>IF(M21&gt;級距表!$Y$2,級距表!$Y$2,IF(M21="","",VLOOKUP(MATCH(M21,級距表!$Y:$Y,-1)-1,級距表!$X:$Y,2,0)))</f>
        <v/>
      </c>
      <c r="U21" s="88">
        <f>IF(M21="",0,VLOOKUP(Q21,級距表!$A:$G,5,0))</f>
        <v>0</v>
      </c>
      <c r="V21" s="88">
        <f>IF(M21="",0,VLOOKUP(S21,級距表!$A:$G,7,0))</f>
        <v>0</v>
      </c>
      <c r="W21" s="185">
        <f>IF(M21="",0,VLOOKUP(R21,級距表!$A:$G,3,0))</f>
        <v>0</v>
      </c>
      <c r="X21" s="88">
        <f>IF(M21="",0,ROUND($T$21*$AC$4,0))</f>
        <v>0</v>
      </c>
      <c r="Y21" s="97">
        <f>IF(M21="",0,ROUND($AC$7*$R$21,0))</f>
        <v>0</v>
      </c>
      <c r="Z21" s="97"/>
      <c r="AA21" s="102">
        <f t="shared" si="1"/>
        <v>0</v>
      </c>
      <c r="AB21" s="122"/>
      <c r="AC21" s="122"/>
      <c r="AD21" s="122"/>
      <c r="AE21" s="119"/>
    </row>
    <row r="22" spans="13:31" ht="19.5">
      <c r="M22" s="184"/>
      <c r="N22" s="135"/>
      <c r="O22" s="95"/>
      <c r="P22" s="87">
        <f t="shared" si="2"/>
        <v>0</v>
      </c>
      <c r="Q22" s="88" t="str">
        <f>IF(M22&gt;級距表!$O$2,級距表!$O$2,IF(M22="","",VLOOKUP(MATCH(M22,級距表!$O:$O,-1)-1,級距表!$N:$Q,2,0)))</f>
        <v/>
      </c>
      <c r="R22" s="88" t="str">
        <f>IF(M22&gt;級距表!$J$2,級距表!$J$2,IF(M22="","",VLOOKUP(MATCH(M22,級距表!$J:$J,-1)-1,級距表!$I:$J,2,0)))</f>
        <v/>
      </c>
      <c r="S22" s="88" t="str">
        <f>IF(M22&gt;級距表!$O$2,級距表!$T$2,IF(M22="","",VLOOKUP(MATCH(M22,級距表!$T:$T,-1)-1,級距表!$S:$V,2,0)))</f>
        <v/>
      </c>
      <c r="T22" s="88" t="str">
        <f>IF(M22&gt;級距表!$Y$2,級距表!$Y$2,IF(M22="","",VLOOKUP(MATCH(M22,級距表!$Y:$Y,-1)-1,級距表!$X:$Y,2,0)))</f>
        <v/>
      </c>
      <c r="U22" s="88">
        <f>IF(M22="",0,VLOOKUP(Q22,級距表!$A:$G,5,0))</f>
        <v>0</v>
      </c>
      <c r="V22" s="88">
        <f>IF(M22="",0,VLOOKUP(S22,級距表!$A:$G,7,0))</f>
        <v>0</v>
      </c>
      <c r="W22" s="185">
        <f>IF(M22="",0,VLOOKUP(R22,級距表!$A:$G,3,0))</f>
        <v>0</v>
      </c>
      <c r="X22" s="88">
        <f>IF(M22="",0,ROUND($T$22*$AC$4,0))</f>
        <v>0</v>
      </c>
      <c r="Y22" s="97">
        <f>IF(M22="",0,ROUND($AC$7*$R$22,0))</f>
        <v>0</v>
      </c>
      <c r="Z22" s="97"/>
      <c r="AA22" s="102">
        <f t="shared" si="1"/>
        <v>0</v>
      </c>
      <c r="AB22" s="122"/>
      <c r="AC22" s="122"/>
      <c r="AD22" s="122"/>
      <c r="AE22" s="119"/>
    </row>
    <row r="23" spans="13:31" ht="19.5">
      <c r="M23" s="184"/>
      <c r="N23" s="135"/>
      <c r="O23" s="95"/>
      <c r="P23" s="87">
        <f t="shared" si="2"/>
        <v>0</v>
      </c>
      <c r="Q23" s="88" t="str">
        <f>IF(M23&gt;級距表!$O$2,級距表!$O$2,IF(M23="","",VLOOKUP(MATCH(M23,級距表!$O:$O,-1)-1,級距表!$N:$Q,2,0)))</f>
        <v/>
      </c>
      <c r="R23" s="88" t="str">
        <f>IF(M23&gt;級距表!$J$2,級距表!$J$2,IF(M23="","",VLOOKUP(MATCH(M23,級距表!$J:$J,-1)-1,級距表!$I:$J,2,0)))</f>
        <v/>
      </c>
      <c r="S23" s="88" t="str">
        <f>IF(M23&gt;級距表!$O$2,級距表!$T$2,IF(M23="","",VLOOKUP(MATCH(M23,級距表!$T:$T,-1)-1,級距表!$S:$V,2,0)))</f>
        <v/>
      </c>
      <c r="T23" s="88" t="str">
        <f>IF(M23&gt;級距表!$Y$2,級距表!$Y$2,IF(M23="","",VLOOKUP(MATCH(M23,級距表!$Y:$Y,-1)-1,級距表!$X:$Y,2,0)))</f>
        <v/>
      </c>
      <c r="U23" s="88">
        <f>IF(M23="",0,VLOOKUP(Q23,級距表!$A:$G,5,0))</f>
        <v>0</v>
      </c>
      <c r="V23" s="88">
        <f>IF(M23="",0,VLOOKUP(S23,級距表!$A:$G,7,0))</f>
        <v>0</v>
      </c>
      <c r="W23" s="185">
        <f>IF(M23="",0,VLOOKUP(R23,級距表!$A:$G,3,0))</f>
        <v>0</v>
      </c>
      <c r="X23" s="88">
        <f>IF(M23="",0,ROUND($T$23*$AC$4,0))</f>
        <v>0</v>
      </c>
      <c r="Y23" s="97">
        <f>IF(M23="",0,ROUND($AC$7*$R$23,0))</f>
        <v>0</v>
      </c>
      <c r="Z23" s="97"/>
      <c r="AA23" s="102">
        <f t="shared" si="1"/>
        <v>0</v>
      </c>
      <c r="AB23" s="122"/>
      <c r="AC23" s="122"/>
      <c r="AD23" s="122"/>
      <c r="AE23" s="119"/>
    </row>
    <row r="24" spans="13:31" ht="19.5">
      <c r="M24" s="184"/>
      <c r="N24" s="135"/>
      <c r="O24" s="95"/>
      <c r="P24" s="87">
        <f t="shared" si="2"/>
        <v>0</v>
      </c>
      <c r="Q24" s="88" t="str">
        <f>IF(M24&gt;級距表!$O$2,級距表!$O$2,IF(M24="","",VLOOKUP(MATCH(M24,級距表!$O:$O,-1)-1,級距表!$N:$Q,2,0)))</f>
        <v/>
      </c>
      <c r="R24" s="88" t="str">
        <f>IF(M24&gt;級距表!$J$2,級距表!$J$2,IF(M24="","",VLOOKUP(MATCH(M24,級距表!$J:$J,-1)-1,級距表!$I:$J,2,0)))</f>
        <v/>
      </c>
      <c r="S24" s="88" t="str">
        <f>IF(M24&gt;級距表!$O$2,級距表!$T$2,IF(M24="","",VLOOKUP(MATCH(M24,級距表!$T:$T,-1)-1,級距表!$S:$V,2,0)))</f>
        <v/>
      </c>
      <c r="T24" s="88" t="str">
        <f>IF(M24&gt;級距表!$Y$2,級距表!$Y$2,IF(M24="","",VLOOKUP(MATCH(M24,級距表!$Y:$Y,-1)-1,級距表!$X:$Y,2,0)))</f>
        <v/>
      </c>
      <c r="U24" s="88">
        <f>IF(M24="",0,VLOOKUP(Q24,級距表!$A:$G,5,0))</f>
        <v>0</v>
      </c>
      <c r="V24" s="88">
        <f>IF(M24="",0,VLOOKUP(S24,級距表!$A:$G,7,0))</f>
        <v>0</v>
      </c>
      <c r="W24" s="185">
        <f>IF(M24="",0,VLOOKUP(R24,級距表!$A:$G,3,0))</f>
        <v>0</v>
      </c>
      <c r="X24" s="88">
        <f>IF(M24="",0,ROUND($T$24*$AC$4,0))</f>
        <v>0</v>
      </c>
      <c r="Y24" s="97">
        <f>IF(M24="",0,ROUND($AC$7*$R$24,0))</f>
        <v>0</v>
      </c>
      <c r="Z24" s="97"/>
      <c r="AA24" s="103">
        <f t="shared" si="1"/>
        <v>0</v>
      </c>
      <c r="AB24" s="122"/>
      <c r="AC24" s="122"/>
      <c r="AD24" s="122"/>
      <c r="AE24" s="119"/>
    </row>
    <row r="25" spans="13:31" ht="17.25" thickBot="1">
      <c r="AA25" s="125"/>
    </row>
    <row r="26" spans="13:31" ht="33" customHeight="1" thickBot="1">
      <c r="M26" s="351" t="s">
        <v>112</v>
      </c>
      <c r="N26" s="352"/>
      <c r="O26" s="153">
        <f>P30+AA40+AA41+AA42+P31</f>
        <v>9</v>
      </c>
      <c r="P26" s="151" t="s">
        <v>130</v>
      </c>
      <c r="Q26" s="353">
        <f>P30+P31++P32+P33+P34+P35+P36+AC40+AC41+AC42+AC43+AC45+AC44+AC46+AC47+AC48+AC49</f>
        <v>0</v>
      </c>
      <c r="R26" s="354"/>
    </row>
    <row r="28" spans="13:31" ht="19.5">
      <c r="M28" s="128" t="s">
        <v>113</v>
      </c>
      <c r="N28" s="28"/>
    </row>
    <row r="29" spans="13:31" ht="20.25" thickBot="1">
      <c r="M29" s="129" t="s">
        <v>114</v>
      </c>
      <c r="N29" s="129" t="s">
        <v>115</v>
      </c>
      <c r="O29" s="129" t="s">
        <v>116</v>
      </c>
      <c r="P29" s="129" t="s">
        <v>117</v>
      </c>
    </row>
    <row r="30" spans="13:31" ht="20.25" thickTop="1">
      <c r="M30" s="207">
        <v>196</v>
      </c>
      <c r="N30" s="223"/>
      <c r="O30" s="224"/>
      <c r="P30" s="138">
        <f t="shared" ref="P30:P36" si="3">N30*O30*M30</f>
        <v>0</v>
      </c>
    </row>
    <row r="31" spans="13:31" ht="19.5">
      <c r="M31" s="98">
        <v>196</v>
      </c>
      <c r="N31" s="100"/>
      <c r="O31" s="95"/>
      <c r="P31" s="87">
        <f t="shared" si="3"/>
        <v>0</v>
      </c>
    </row>
    <row r="32" spans="13:31" ht="19.5">
      <c r="M32" s="98">
        <v>196</v>
      </c>
      <c r="N32" s="100"/>
      <c r="O32" s="95"/>
      <c r="P32" s="87">
        <f t="shared" si="3"/>
        <v>0</v>
      </c>
    </row>
    <row r="33" spans="13:30" ht="19.5">
      <c r="M33" s="98">
        <v>196</v>
      </c>
      <c r="N33" s="100"/>
      <c r="O33" s="95"/>
      <c r="P33" s="87">
        <f t="shared" si="3"/>
        <v>0</v>
      </c>
    </row>
    <row r="34" spans="13:30" ht="19.5">
      <c r="M34" s="98">
        <v>196</v>
      </c>
      <c r="N34" s="100"/>
      <c r="O34" s="95"/>
      <c r="P34" s="87">
        <f t="shared" si="3"/>
        <v>0</v>
      </c>
    </row>
    <row r="35" spans="13:30" ht="19.5">
      <c r="M35" s="98">
        <v>196</v>
      </c>
      <c r="N35" s="100"/>
      <c r="O35" s="95"/>
      <c r="P35" s="87">
        <f t="shared" si="3"/>
        <v>0</v>
      </c>
    </row>
    <row r="36" spans="13:30" ht="19.5">
      <c r="M36" s="98">
        <v>196</v>
      </c>
      <c r="N36" s="100"/>
      <c r="O36" s="95"/>
      <c r="P36" s="87">
        <f t="shared" si="3"/>
        <v>0</v>
      </c>
    </row>
    <row r="37" spans="13:30">
      <c r="M37" s="126"/>
    </row>
    <row r="38" spans="13:30" ht="19.5">
      <c r="M38" s="128" t="s">
        <v>118</v>
      </c>
      <c r="N38" s="350"/>
      <c r="O38" s="350"/>
      <c r="P38" s="350"/>
      <c r="Q38" s="350"/>
      <c r="AB38" s="119"/>
      <c r="AC38" s="119"/>
      <c r="AD38" s="119"/>
    </row>
    <row r="39" spans="13:30" ht="39.75" thickBot="1">
      <c r="M39" s="130" t="s">
        <v>114</v>
      </c>
      <c r="N39" s="130" t="s">
        <v>119</v>
      </c>
      <c r="O39" s="131" t="s">
        <v>120</v>
      </c>
      <c r="P39" s="131" t="s">
        <v>121</v>
      </c>
      <c r="Q39" s="131" t="s">
        <v>122</v>
      </c>
      <c r="R39" s="241" t="s">
        <v>110</v>
      </c>
      <c r="S39" s="241" t="s">
        <v>105</v>
      </c>
      <c r="T39" s="241" t="s">
        <v>106</v>
      </c>
      <c r="U39" s="241" t="s">
        <v>207</v>
      </c>
      <c r="V39" s="242" t="s">
        <v>123</v>
      </c>
      <c r="W39" s="243" t="s">
        <v>107</v>
      </c>
      <c r="X39" s="243" t="s">
        <v>108</v>
      </c>
      <c r="Y39" s="242" t="s">
        <v>242</v>
      </c>
      <c r="Z39" s="242" t="s">
        <v>165</v>
      </c>
      <c r="AA39" s="242" t="s">
        <v>111</v>
      </c>
      <c r="AB39" s="243" t="s">
        <v>104</v>
      </c>
      <c r="AC39" s="243" t="s">
        <v>109</v>
      </c>
      <c r="AD39" s="119"/>
    </row>
    <row r="40" spans="13:30" ht="21.75" customHeight="1" thickTop="1">
      <c r="M40" s="207">
        <v>196</v>
      </c>
      <c r="N40" s="99"/>
      <c r="O40" s="99"/>
      <c r="P40" s="89">
        <f t="shared" ref="P40:P49" si="4">M40*N40*O40</f>
        <v>0</v>
      </c>
      <c r="Q40" s="136"/>
      <c r="R40" s="244">
        <f>IF(P40&gt;級距表!$O$7,級距表!$O$7,IF(P40="","",VLOOKUP(MATCH(P40,級距表!$O:$O,-1)-1,級距表!$N:$Q,2,0)))</f>
        <v>27600</v>
      </c>
      <c r="S40" s="244">
        <f>IF(P40&gt;級距表!$J$2,級距表!$J$2,IF(P40="","",VLOOKUP(MATCH(P40,級距表!$J:$J,-1)-1,級距表!$I:$J,2,0)))</f>
        <v>11100</v>
      </c>
      <c r="T40" s="244">
        <f>IF(P40&gt;級距表!$O$7,級距表!$T$2,IF(P40="","",VLOOKUP(MATCH(P40,級距表!$T:$T,-1)-1,級距表!$S:$V,2,0)))</f>
        <v>1500</v>
      </c>
      <c r="U40" s="244">
        <f>IF(P40&gt;級距表!$Y$2,級距表!$Y$2,IF(P40="","",VLOOKUP(MATCH(P40,級距表!$Y:$Y,-1)-1,級距表!$X:$Y,2,0)))</f>
        <v>27600</v>
      </c>
      <c r="V40" s="245" t="s">
        <v>70</v>
      </c>
      <c r="W40" s="246">
        <f>IF(OR(S40="",V40="否"),0,VLOOKUP(U40,級距表!$A:$G,5,0))</f>
        <v>0</v>
      </c>
      <c r="X40" s="246">
        <f>IF(P40="",0,VLOOKUP(T40,級距表!$A:$G,7,0))</f>
        <v>90</v>
      </c>
      <c r="Y40" s="246">
        <f>IF(P40="",0,VLOOKUP(S40,級距表!$A:$G,3,0))</f>
        <v>972</v>
      </c>
      <c r="Z40" s="246">
        <f>IF(P40="",0, ROUND($U$40*$AC$4,0))</f>
        <v>33</v>
      </c>
      <c r="AA40" s="101">
        <f>IF(P40="",0,ROUND($AC$7*$S$40,0))</f>
        <v>3</v>
      </c>
      <c r="AB40" s="137"/>
      <c r="AC40" s="247">
        <f>IF(P40="",0,ROUNDUP(P40*Q40*AB40,0)+ROUNDUP(W40*ROUNDUP(Q40,0)*AB40,0)+ROUNDUP(X40*Q40*AB40,0)+ROUNDUP(Y40*Q40*AB40,0)+ROUNDUP(Z40*Q40*AB40, 0)+ROUNDUP(AA40*Q40*AB40,0))</f>
        <v>0</v>
      </c>
      <c r="AD40" s="119"/>
    </row>
    <row r="41" spans="13:30" ht="19.5">
      <c r="M41" s="98">
        <v>196</v>
      </c>
      <c r="N41" s="100"/>
      <c r="O41" s="100"/>
      <c r="P41" s="87">
        <f t="shared" si="4"/>
        <v>0</v>
      </c>
      <c r="Q41" s="135"/>
      <c r="R41" s="254">
        <f>IF(P41&gt;級距表!$O$7,級距表!$O$7,IF(P41="","",VLOOKUP(MATCH(P41,級距表!$O:$O,-1)-1,級距表!$N:$Q,2,0)))</f>
        <v>27600</v>
      </c>
      <c r="S41" s="254">
        <f>IF(P41&gt;級距表!$J$2,級距表!$J$2,IF(P41="","",VLOOKUP(MATCH(P41,級距表!$J:$J,-1)-1,級距表!$I:$J,2,0)))</f>
        <v>11100</v>
      </c>
      <c r="T41" s="254">
        <f>IF(P41&gt;級距表!$O$7,級距表!$T$2,IF(P41="","",VLOOKUP(MATCH(P41,級距表!$T:$T,-1)-1,級距表!$S:$V,2,0)))</f>
        <v>1500</v>
      </c>
      <c r="U41" s="254">
        <f>IF(P41&gt;級距表!$Y$2,級距表!$Y$2,IF(P41="","",VLOOKUP(MATCH(P41,級距表!$Y:$Y,-1)-1,級距表!$X:$Y,2,0)))</f>
        <v>27600</v>
      </c>
      <c r="V41" s="245" t="s">
        <v>70</v>
      </c>
      <c r="W41" s="246">
        <f>IF(OR(S41="",V41="否"),0,VLOOKUP(U41,級距表!$A:$G,5,0))</f>
        <v>0</v>
      </c>
      <c r="X41" s="246">
        <f>IF(P41="",0,VLOOKUP(T41,級距表!$A:$G,7,0))</f>
        <v>90</v>
      </c>
      <c r="Y41" s="246">
        <f>IF(P41="",0,VLOOKUP(S41,級距表!$A:$G,3,0))</f>
        <v>972</v>
      </c>
      <c r="Z41" s="246">
        <f>IF(P41="",0, ROUND($U$41*$AC$4,0))</f>
        <v>33</v>
      </c>
      <c r="AA41" s="101">
        <f>IF(P41="",0,ROUND($AC$7*$S$41,0))</f>
        <v>3</v>
      </c>
      <c r="AB41" s="137"/>
      <c r="AC41" s="247">
        <f t="shared" ref="AC41:AC49" si="5">IF(P41="",0,ROUNDUP(P41*Q41*AB41,0)+ROUNDUP(W41*ROUNDUP(Q41,0)*AB41,0)+ROUNDUP(X41*Q41*AB41,0)+ROUNDUP(Y41*Q41*AB41,0)+ROUNDUP(Z41*Q41*AB41, 0)+ROUNDUP(AA41*Q41*AB41,0))</f>
        <v>0</v>
      </c>
      <c r="AD41" s="119"/>
    </row>
    <row r="42" spans="13:30" ht="19.5">
      <c r="M42" s="98">
        <v>196</v>
      </c>
      <c r="N42" s="100"/>
      <c r="O42" s="100"/>
      <c r="P42" s="87">
        <f t="shared" si="4"/>
        <v>0</v>
      </c>
      <c r="Q42" s="135"/>
      <c r="R42" s="254">
        <f>IF(P42&gt;級距表!$O$7,級距表!$O$7,IF(P42="","",VLOOKUP(MATCH(P42,級距表!$O:$O,-1)-1,級距表!$N:$Q,2,0)))</f>
        <v>27600</v>
      </c>
      <c r="S42" s="254">
        <f>IF(P42&gt;級距表!$J$2,級距表!$J$2,IF(P42="","",VLOOKUP(MATCH(P42,級距表!$J:$J,-1)-1,級距表!$I:$J,2,0)))</f>
        <v>11100</v>
      </c>
      <c r="T42" s="254">
        <f>IF(P42&gt;級距表!$O$7,級距表!$T$2,IF(P42="","",VLOOKUP(MATCH(P42,級距表!$T:$T,-1)-1,級距表!$S:$V,2,0)))</f>
        <v>1500</v>
      </c>
      <c r="U42" s="254">
        <f>IF(P42&gt;級距表!$Y$2,級距表!$Y$2,IF(P42="","",VLOOKUP(MATCH(P42,級距表!$Y:$Y,-1)-1,級距表!$X:$Y,2,0)))</f>
        <v>27600</v>
      </c>
      <c r="V42" s="245" t="s">
        <v>70</v>
      </c>
      <c r="W42" s="246">
        <f>IF(OR(S42="",V42="否"),0,VLOOKUP(U42,級距表!$A:$G,5,0))</f>
        <v>0</v>
      </c>
      <c r="X42" s="246">
        <f>IF(P42="",0,VLOOKUP(T42,級距表!$A:$G,7,0))</f>
        <v>90</v>
      </c>
      <c r="Y42" s="246">
        <f>IF(P42="",0,VLOOKUP(S42,級距表!$A:$G,3,0))</f>
        <v>972</v>
      </c>
      <c r="Z42" s="246">
        <f>IF(P42="",0, ROUND($U$42*$AC$4,0))</f>
        <v>33</v>
      </c>
      <c r="AA42" s="101">
        <f>IF(P42="",0,ROUND($AC$7*$S$42,0))</f>
        <v>3</v>
      </c>
      <c r="AB42" s="137"/>
      <c r="AC42" s="247">
        <f t="shared" si="5"/>
        <v>0</v>
      </c>
      <c r="AD42" s="119"/>
    </row>
    <row r="43" spans="13:30" ht="19.5">
      <c r="M43" s="98">
        <v>196</v>
      </c>
      <c r="N43" s="100"/>
      <c r="O43" s="100"/>
      <c r="P43" s="87">
        <f t="shared" si="4"/>
        <v>0</v>
      </c>
      <c r="Q43" s="135"/>
      <c r="R43" s="254">
        <f>IF(P43&gt;級距表!$O$7,級距表!$O$7,IF(P43="","",VLOOKUP(MATCH(P43,級距表!$O:$O,-1)-1,級距表!$N:$Q,2,0)))</f>
        <v>27600</v>
      </c>
      <c r="S43" s="254">
        <f>IF(P43&gt;級距表!$J$2,級距表!$J$2,IF(P43="","",VLOOKUP(MATCH(P43,級距表!$J:$J,-1)-1,級距表!$I:$J,2,0)))</f>
        <v>11100</v>
      </c>
      <c r="T43" s="254">
        <f>IF(P43&gt;級距表!$O$7,級距表!$T$2,IF(P43="","",VLOOKUP(MATCH(P43,級距表!$T:$T,-1)-1,級距表!$S:$V,2,0)))</f>
        <v>1500</v>
      </c>
      <c r="U43" s="254">
        <f>IF(P43&gt;級距表!$Y$2,級距表!$Y$2,IF(P43="","",VLOOKUP(MATCH(P43,級距表!$Y:$Y,-1)-1,級距表!$X:$Y,2,0)))</f>
        <v>27600</v>
      </c>
      <c r="V43" s="245" t="s">
        <v>70</v>
      </c>
      <c r="W43" s="246">
        <f>IF(OR(S43="",V43="否"),0,VLOOKUP(U43,級距表!$A:$G,5,0))</f>
        <v>0</v>
      </c>
      <c r="X43" s="246">
        <f>IF(P43="",0,VLOOKUP(T43,級距表!$A:$G,7,0))</f>
        <v>90</v>
      </c>
      <c r="Y43" s="246">
        <f>IF(P43="",0,VLOOKUP(S43,級距表!$A:$G,3,0))</f>
        <v>972</v>
      </c>
      <c r="Z43" s="246">
        <f>IF(P43="",0, ROUND($U$43*$AC$4,0))</f>
        <v>33</v>
      </c>
      <c r="AA43" s="101">
        <f>IF(P43="",0,ROUND($AC$7*$S$43,0))</f>
        <v>3</v>
      </c>
      <c r="AB43" s="137"/>
      <c r="AC43" s="247">
        <f t="shared" si="5"/>
        <v>0</v>
      </c>
      <c r="AD43" s="119"/>
    </row>
    <row r="44" spans="13:30" ht="19.5">
      <c r="M44" s="98">
        <v>196</v>
      </c>
      <c r="N44" s="100"/>
      <c r="O44" s="100"/>
      <c r="P44" s="87">
        <f t="shared" si="4"/>
        <v>0</v>
      </c>
      <c r="Q44" s="135"/>
      <c r="R44" s="254">
        <f>IF(P44&gt;級距表!$O$7,級距表!$O$7,IF(P44="","",VLOOKUP(MATCH(P44,級距表!$O:$O,-1)-1,級距表!$N:$Q,2,0)))</f>
        <v>27600</v>
      </c>
      <c r="S44" s="254">
        <f>IF(P44&gt;級距表!$J$2,級距表!$J$2,IF(P44="","",VLOOKUP(MATCH(P44,級距表!$J:$J,-1)-1,級距表!$I:$J,2,0)))</f>
        <v>11100</v>
      </c>
      <c r="T44" s="254">
        <f>IF(P44&gt;級距表!$O$7,級距表!$T$2,IF(P44="","",VLOOKUP(MATCH(P44,級距表!$T:$T,-1)-1,級距表!$S:$V,2,0)))</f>
        <v>1500</v>
      </c>
      <c r="U44" s="254">
        <f>IF(P44&gt;級距表!$Y$2,級距表!$Y$2,IF(P44="","",VLOOKUP(MATCH(P44,級距表!$Y:$Y,-1)-1,級距表!$X:$Y,2,0)))</f>
        <v>27600</v>
      </c>
      <c r="V44" s="245" t="s">
        <v>70</v>
      </c>
      <c r="W44" s="246">
        <f>IF(OR(S44="",V44="否"),0,VLOOKUP(U44,級距表!$A:$G,5,0))</f>
        <v>0</v>
      </c>
      <c r="X44" s="246">
        <f>IF(P44="",0,VLOOKUP(T44,級距表!$A:$G,7,0))</f>
        <v>90</v>
      </c>
      <c r="Y44" s="246">
        <f>IF(P44="",0,VLOOKUP(S44,級距表!$A:$G,3,0))</f>
        <v>972</v>
      </c>
      <c r="Z44" s="246">
        <f>IF(P44="",0, ROUND($U$44*$AC$4,0))</f>
        <v>33</v>
      </c>
      <c r="AA44" s="101">
        <f>IF(P44="",0,ROUND($AC$7*$S$44,0))</f>
        <v>3</v>
      </c>
      <c r="AB44" s="137"/>
      <c r="AC44" s="247">
        <f t="shared" si="5"/>
        <v>0</v>
      </c>
      <c r="AD44" s="119"/>
    </row>
    <row r="45" spans="13:30" ht="19.5">
      <c r="M45" s="98">
        <v>196</v>
      </c>
      <c r="N45" s="100"/>
      <c r="O45" s="100"/>
      <c r="P45" s="87">
        <f t="shared" si="4"/>
        <v>0</v>
      </c>
      <c r="Q45" s="135"/>
      <c r="R45" s="254">
        <f>IF(P45&gt;級距表!$O$7,級距表!$O$7,IF(P45="","",VLOOKUP(MATCH(P45,級距表!$O:$O,-1)-1,級距表!$N:$Q,2,0)))</f>
        <v>27600</v>
      </c>
      <c r="S45" s="254">
        <f>IF(P45&gt;級距表!$J$2,級距表!$J$2,IF(P45="","",VLOOKUP(MATCH(P45,級距表!$J:$J,-1)-1,級距表!$I:$J,2,0)))</f>
        <v>11100</v>
      </c>
      <c r="T45" s="254">
        <f>IF(P45&gt;級距表!$O$7,級距表!$T$2,IF(P45="","",VLOOKUP(MATCH(P45,級距表!$T:$T,-1)-1,級距表!$S:$V,2,0)))</f>
        <v>1500</v>
      </c>
      <c r="U45" s="254">
        <f>IF(P45&gt;級距表!$Y$2,級距表!$Y$2,IF(P45="","",VLOOKUP(MATCH(P45,級距表!$Y:$Y,-1)-1,級距表!$X:$Y,2,0)))</f>
        <v>27600</v>
      </c>
      <c r="V45" s="245" t="s">
        <v>70</v>
      </c>
      <c r="W45" s="246">
        <f>IF(OR(S45="",V45="否"),0,VLOOKUP(U45,級距表!$A:$G,5,0))</f>
        <v>0</v>
      </c>
      <c r="X45" s="246">
        <f>IF(P45="",0,VLOOKUP(T45,級距表!$A:$G,7,0))</f>
        <v>90</v>
      </c>
      <c r="Y45" s="246">
        <f>IF(P45="",0,VLOOKUP(S45,級距表!$A:$G,3,0))</f>
        <v>972</v>
      </c>
      <c r="Z45" s="246">
        <f>IF(P45="",0, ROUND($U$45*$AC$4,0))</f>
        <v>33</v>
      </c>
      <c r="AA45" s="101">
        <f>IF(P45="",0,ROUND($AC$7*$S$45,0))</f>
        <v>3</v>
      </c>
      <c r="AB45" s="137"/>
      <c r="AC45" s="247">
        <f t="shared" si="5"/>
        <v>0</v>
      </c>
      <c r="AD45" s="119"/>
    </row>
    <row r="46" spans="13:30" ht="19.5">
      <c r="M46" s="98">
        <v>196</v>
      </c>
      <c r="N46" s="100"/>
      <c r="O46" s="100"/>
      <c r="P46" s="87">
        <f t="shared" si="4"/>
        <v>0</v>
      </c>
      <c r="Q46" s="135"/>
      <c r="R46" s="254">
        <f>IF(P46&gt;級距表!$O$7,級距表!$O$7,IF(P46="","",VLOOKUP(MATCH(P46,級距表!$O:$O,-1)-1,級距表!$N:$Q,2,0)))</f>
        <v>27600</v>
      </c>
      <c r="S46" s="254">
        <f>IF(P46&gt;級距表!$J$2,級距表!$J$2,IF(P46="","",VLOOKUP(MATCH(P46,級距表!$J:$J,-1)-1,級距表!$I:$J,2,0)))</f>
        <v>11100</v>
      </c>
      <c r="T46" s="254">
        <f>IF(P46&gt;級距表!$O$7,級距表!$T$2,IF(P46="","",VLOOKUP(MATCH(P46,級距表!$T:$T,-1)-1,級距表!$S:$V,2,0)))</f>
        <v>1500</v>
      </c>
      <c r="U46" s="254">
        <f>IF(P46&gt;級距表!$Y$2,級距表!$Y$2,IF(P46="","",VLOOKUP(MATCH(P46,級距表!$Y:$Y,-1)-1,級距表!$X:$Y,2,0)))</f>
        <v>27600</v>
      </c>
      <c r="V46" s="245" t="s">
        <v>70</v>
      </c>
      <c r="W46" s="246">
        <f>IF(OR(S46="",V46="否"),0,VLOOKUP(U46,級距表!$A:$G,5,0))</f>
        <v>0</v>
      </c>
      <c r="X46" s="246">
        <f>IF(P46="",0,VLOOKUP(T46,級距表!$A:$G,7,0))</f>
        <v>90</v>
      </c>
      <c r="Y46" s="246">
        <f>IF(P46="",0,VLOOKUP(S46,級距表!$A:$G,3,0))</f>
        <v>972</v>
      </c>
      <c r="Z46" s="246">
        <f>IF(P46="",0, ROUND($U$46*$AC$4,0))</f>
        <v>33</v>
      </c>
      <c r="AA46" s="101">
        <f>IF(P46="",0,ROUND($AC$7*$S$46,0))</f>
        <v>3</v>
      </c>
      <c r="AB46" s="137"/>
      <c r="AC46" s="247">
        <f t="shared" si="5"/>
        <v>0</v>
      </c>
    </row>
    <row r="47" spans="13:30" ht="19.5">
      <c r="M47" s="98">
        <v>196</v>
      </c>
      <c r="N47" s="100"/>
      <c r="O47" s="100"/>
      <c r="P47" s="87">
        <f t="shared" si="4"/>
        <v>0</v>
      </c>
      <c r="Q47" s="135"/>
      <c r="R47" s="254">
        <f>IF(P47&gt;級距表!$O$7,級距表!$O$7,IF(P47="","",VLOOKUP(MATCH(P47,級距表!$O:$O,-1)-1,級距表!$N:$Q,2,0)))</f>
        <v>27600</v>
      </c>
      <c r="S47" s="254">
        <f>IF(P47&gt;級距表!$J$2,級距表!$J$2,IF(P47="","",VLOOKUP(MATCH(P47,級距表!$J:$J,-1)-1,級距表!$I:$J,2,0)))</f>
        <v>11100</v>
      </c>
      <c r="T47" s="254">
        <f>IF(P47&gt;級距表!$O$7,級距表!$T$2,IF(P47="","",VLOOKUP(MATCH(P47,級距表!$T:$T,-1)-1,級距表!$S:$V,2,0)))</f>
        <v>1500</v>
      </c>
      <c r="U47" s="254">
        <f>IF(P47&gt;級距表!$Y$2,級距表!$Y$2,IF(P47="","",VLOOKUP(MATCH(P47,級距表!$Y:$Y,-1)-1,級距表!$X:$Y,2,0)))</f>
        <v>27600</v>
      </c>
      <c r="V47" s="245" t="s">
        <v>70</v>
      </c>
      <c r="W47" s="246">
        <f>IF(OR(S47="",V47="否"),0,VLOOKUP(U47,級距表!$A:$G,5,0))</f>
        <v>0</v>
      </c>
      <c r="X47" s="246">
        <f>IF(P47="",0,VLOOKUP(T47,級距表!$A:$G,7,0))</f>
        <v>90</v>
      </c>
      <c r="Y47" s="246">
        <f>IF(P47="",0,VLOOKUP(S47,級距表!$A:$G,3,0))</f>
        <v>972</v>
      </c>
      <c r="Z47" s="246">
        <f>IF(P47="",0, ROUND($U$47*$AC$4,0))</f>
        <v>33</v>
      </c>
      <c r="AA47" s="101">
        <f>IF(P47="",0,ROUND($AC$7*$S$47,0))</f>
        <v>3</v>
      </c>
      <c r="AB47" s="137"/>
      <c r="AC47" s="247">
        <f t="shared" si="5"/>
        <v>0</v>
      </c>
    </row>
    <row r="48" spans="13:30" ht="19.5">
      <c r="M48" s="98">
        <v>196</v>
      </c>
      <c r="N48" s="100"/>
      <c r="O48" s="100"/>
      <c r="P48" s="87">
        <f t="shared" si="4"/>
        <v>0</v>
      </c>
      <c r="Q48" s="135"/>
      <c r="R48" s="254">
        <f>IF(P48&gt;級距表!$O$7,級距表!$O$7,IF(P48="","",VLOOKUP(MATCH(P48,級距表!$O:$O,-1)-1,級距表!$N:$Q,2,0)))</f>
        <v>27600</v>
      </c>
      <c r="S48" s="254">
        <f>IF(P48&gt;級距表!$J$2,級距表!$J$2,IF(P48="","",VLOOKUP(MATCH(P48,級距表!$J:$J,-1)-1,級距表!$I:$J,2,0)))</f>
        <v>11100</v>
      </c>
      <c r="T48" s="254">
        <f>IF(P48&gt;級距表!$O$7,級距表!$T$2,IF(P48="","",VLOOKUP(MATCH(P48,級距表!$T:$T,-1)-1,級距表!$S:$V,2,0)))</f>
        <v>1500</v>
      </c>
      <c r="U48" s="254">
        <f>IF(P48&gt;級距表!$Y$2,級距表!$Y$2,IF(P48="","",VLOOKUP(MATCH(P48,級距表!$Y:$Y,-1)-1,級距表!$X:$Y,2,0)))</f>
        <v>27600</v>
      </c>
      <c r="V48" s="245" t="s">
        <v>70</v>
      </c>
      <c r="W48" s="246">
        <f>IF(OR(S48="",V48="否"),0,VLOOKUP(U48,級距表!$A:$G,5,0))</f>
        <v>0</v>
      </c>
      <c r="X48" s="246">
        <f>IF(P48="",0,VLOOKUP(T48,級距表!$A:$G,7,0))</f>
        <v>90</v>
      </c>
      <c r="Y48" s="246">
        <f>IF(P48="",0,VLOOKUP(S48,級距表!$A:$G,3,0))</f>
        <v>972</v>
      </c>
      <c r="Z48" s="246">
        <f>IF(P48="",0, ROUND($U$48*$AC$4,0))</f>
        <v>33</v>
      </c>
      <c r="AA48" s="101">
        <f>IF(P48="",0,ROUND($AC$7*$S$48,0))</f>
        <v>3</v>
      </c>
      <c r="AB48" s="137"/>
      <c r="AC48" s="247">
        <f t="shared" si="5"/>
        <v>0</v>
      </c>
    </row>
    <row r="49" spans="13:29" ht="19.5">
      <c r="M49" s="98">
        <v>196</v>
      </c>
      <c r="N49" s="100"/>
      <c r="O49" s="100"/>
      <c r="P49" s="87">
        <f t="shared" si="4"/>
        <v>0</v>
      </c>
      <c r="Q49" s="135"/>
      <c r="R49" s="254">
        <f>IF(P49&gt;級距表!$O$7,級距表!$O$7,IF(P49="","",VLOOKUP(MATCH(P49,級距表!$O:$O,-1)-1,級距表!$N:$Q,2,0)))</f>
        <v>27600</v>
      </c>
      <c r="S49" s="254">
        <f>IF(P49&gt;級距表!$J$2,級距表!$J$2,IF(P49="","",VLOOKUP(MATCH(P49,級距表!$J:$J,-1)-1,級距表!$I:$J,2,0)))</f>
        <v>11100</v>
      </c>
      <c r="T49" s="254">
        <f>IF(P49&gt;級距表!$O$7,級距表!$T$2,IF(P49="","",VLOOKUP(MATCH(P49,級距表!$T:$T,-1)-1,級距表!$S:$V,2,0)))</f>
        <v>1500</v>
      </c>
      <c r="U49" s="254">
        <f>IF(P49&gt;級距表!$Y$2,級距表!$Y$2,IF(P49="","",VLOOKUP(MATCH(P49,級距表!$Y:$Y,-1)-1,級距表!$X:$Y,2,0)))</f>
        <v>27600</v>
      </c>
      <c r="V49" s="245" t="s">
        <v>70</v>
      </c>
      <c r="W49" s="246">
        <f>IF(OR(S49="",V49="否"),0,VLOOKUP(U49,級距表!$A:$G,5,0))</f>
        <v>0</v>
      </c>
      <c r="X49" s="246">
        <f>IF(P49="",0,VLOOKUP(T49,級距表!$A:$G,7,0))</f>
        <v>90</v>
      </c>
      <c r="Y49" s="246">
        <f>IF(P49="",0,VLOOKUP(S49,級距表!$A:$G,3,0))</f>
        <v>972</v>
      </c>
      <c r="Z49" s="246">
        <f>IF(P49="",0, ROUND($U$49*$AC$4,0))</f>
        <v>33</v>
      </c>
      <c r="AA49" s="101">
        <f>IF(P49="",0,ROUND($AC$7*$S$49,0))</f>
        <v>3</v>
      </c>
      <c r="AB49" s="137"/>
      <c r="AC49" s="247">
        <f t="shared" si="5"/>
        <v>0</v>
      </c>
    </row>
    <row r="197" spans="19:20">
      <c r="S197" s="127" t="s">
        <v>125</v>
      </c>
      <c r="T197" s="127"/>
    </row>
    <row r="198" spans="19:20">
      <c r="S198" s="127" t="s">
        <v>124</v>
      </c>
      <c r="T198" s="127"/>
    </row>
  </sheetData>
  <sheetProtection algorithmName="SHA-512" hashValue="mbkFZJEn+9+8EMIlglT7qmZIYz9Dkq3hzocwlYMG5cAkMaRdAA6PCTkssW0owsbriE+P/QHN3/6sfcvGGJJdHw==" saltValue="tmC52BCSbtzd6Pvpkpk6yQ==" spinCount="100000" sheet="1" formatCells="0" formatColumns="0" formatRows="0" insertColumns="0" insertRows="0" selectLockedCells="1"/>
  <mergeCells count="7">
    <mergeCell ref="M1:AC1"/>
    <mergeCell ref="M2:AA9"/>
    <mergeCell ref="N38:Q38"/>
    <mergeCell ref="M26:N26"/>
    <mergeCell ref="M11:N11"/>
    <mergeCell ref="Q11:R11"/>
    <mergeCell ref="Q26:R26"/>
  </mergeCells>
  <phoneticPr fontId="27" type="noConversion"/>
  <conditionalFormatting sqref="N40">
    <cfRule type="cellIs" dxfId="24" priority="32" operator="greaterThan">
      <formula>8</formula>
    </cfRule>
  </conditionalFormatting>
  <conditionalFormatting sqref="N41">
    <cfRule type="cellIs" dxfId="23" priority="30" operator="greaterThan">
      <formula>8</formula>
    </cfRule>
  </conditionalFormatting>
  <conditionalFormatting sqref="N42">
    <cfRule type="cellIs" dxfId="22" priority="28" operator="greaterThan">
      <formula>8</formula>
    </cfRule>
  </conditionalFormatting>
  <conditionalFormatting sqref="O15">
    <cfRule type="expression" dxfId="21" priority="21">
      <formula>IF(#REF!="",#REF!,0)</formula>
    </cfRule>
    <cfRule type="cellIs" dxfId="20" priority="22" operator="greaterThan">
      <formula>12</formula>
    </cfRule>
  </conditionalFormatting>
  <conditionalFormatting sqref="O16:O19">
    <cfRule type="expression" dxfId="19" priority="19">
      <formula>IF($P$51="",$Q$51,0)</formula>
    </cfRule>
    <cfRule type="cellIs" dxfId="18" priority="20" operator="greaterThan">
      <formula>12</formula>
    </cfRule>
  </conditionalFormatting>
  <conditionalFormatting sqref="O20">
    <cfRule type="expression" dxfId="17" priority="23">
      <formula>IF(#REF!="",#REF!,0)</formula>
    </cfRule>
    <cfRule type="cellIs" dxfId="16" priority="24" operator="greaterThan">
      <formula>12</formula>
    </cfRule>
  </conditionalFormatting>
  <conditionalFormatting sqref="O21">
    <cfRule type="expression" dxfId="15" priority="15">
      <formula>IF(#REF!="",#REF!,0)</formula>
    </cfRule>
    <cfRule type="cellIs" dxfId="14" priority="16" operator="greaterThan">
      <formula>12</formula>
    </cfRule>
  </conditionalFormatting>
  <conditionalFormatting sqref="O22">
    <cfRule type="expression" dxfId="13" priority="13">
      <formula>IF(#REF!="",#REF!,0)</formula>
    </cfRule>
    <cfRule type="cellIs" dxfId="12" priority="14" operator="greaterThan">
      <formula>12</formula>
    </cfRule>
  </conditionalFormatting>
  <conditionalFormatting sqref="O23">
    <cfRule type="expression" dxfId="11" priority="11">
      <formula>IF(#REF!="",#REF!,0)</formula>
    </cfRule>
    <cfRule type="cellIs" dxfId="10" priority="12" operator="greaterThan">
      <formula>12</formula>
    </cfRule>
  </conditionalFormatting>
  <conditionalFormatting sqref="O24">
    <cfRule type="expression" dxfId="9" priority="9">
      <formula>IF(#REF!="",#REF!,0)</formula>
    </cfRule>
    <cfRule type="cellIs" dxfId="8" priority="10" operator="greaterThan">
      <formula>12</formula>
    </cfRule>
  </conditionalFormatting>
  <conditionalFormatting sqref="N43">
    <cfRule type="cellIs" dxfId="7" priority="8" operator="greaterThan">
      <formula>8</formula>
    </cfRule>
  </conditionalFormatting>
  <conditionalFormatting sqref="N44">
    <cfRule type="cellIs" dxfId="6" priority="7" operator="greaterThan">
      <formula>8</formula>
    </cfRule>
  </conditionalFormatting>
  <conditionalFormatting sqref="N45">
    <cfRule type="cellIs" dxfId="5" priority="6" operator="greaterThan">
      <formula>8</formula>
    </cfRule>
  </conditionalFormatting>
  <conditionalFormatting sqref="N46">
    <cfRule type="cellIs" dxfId="4" priority="5" operator="greaterThan">
      <formula>8</formula>
    </cfRule>
  </conditionalFormatting>
  <conditionalFormatting sqref="N47">
    <cfRule type="cellIs" dxfId="3" priority="4" operator="greaterThan">
      <formula>8</formula>
    </cfRule>
  </conditionalFormatting>
  <conditionalFormatting sqref="N48">
    <cfRule type="cellIs" dxfId="2" priority="3" operator="greaterThan">
      <formula>8</formula>
    </cfRule>
  </conditionalFormatting>
  <conditionalFormatting sqref="N49">
    <cfRule type="cellIs" dxfId="1" priority="2" operator="greaterThan">
      <formula>8</formula>
    </cfRule>
  </conditionalFormatting>
  <conditionalFormatting sqref="AC4">
    <cfRule type="cellIs" dxfId="0" priority="1" operator="lessThan">
      <formula>0.0011</formula>
    </cfRule>
  </conditionalFormatting>
  <dataValidations xWindow="121" yWindow="788" count="6">
    <dataValidation type="decimal" operator="greaterThanOrEqual" allowBlank="1" showInputMessage="1" showErrorMessage="1" error="不少於0.12%" prompt="不少於0.12%" sqref="AC4">
      <formula1>0.0012</formula1>
    </dataValidation>
    <dataValidation type="decimal" operator="lessThanOrEqual" allowBlank="1" showInputMessage="1" showErrorMessage="1" prompt="EX.1/28到職，12/31離職，算12個月，則輸入12" sqref="O15:O24">
      <formula1>12</formula1>
    </dataValidation>
    <dataValidation allowBlank="1" showInputMessage="1" showErrorMessage="1" prompt="月數+(工作日/總月日數)" sqref="N15:N24"/>
    <dataValidation type="whole" operator="lessThanOrEqual" allowBlank="1" showInputMessage="1" showErrorMessage="1" error="每天最多以8小時計" prompt="每天最多以8小時計" sqref="N40:N49">
      <formula1>8</formula1>
    </dataValidation>
    <dataValidation type="list" allowBlank="1" showInputMessage="1" showErrorMessage="1" sqref="V40:V49">
      <formula1>$S$197:$S$198</formula1>
    </dataValidation>
    <dataValidation type="whole" operator="greaterThanOrEqual" allowBlank="1" showInputMessage="1" showErrorMessage="1" error="最低時薪196元" prompt="最低時薪196元" sqref="M30:M36 M40:M49">
      <formula1>196</formula1>
    </dataValidation>
  </dataValidations>
  <pageMargins left="0.62992125984251968" right="0.23622047244094491" top="0.74803149606299213" bottom="0.74803149606299213"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A73"/>
  <sheetViews>
    <sheetView topLeftCell="A16" zoomScale="86" zoomScaleNormal="86" zoomScaleSheetLayoutView="100" workbookViewId="0">
      <selection activeCell="K48" sqref="K48"/>
    </sheetView>
  </sheetViews>
  <sheetFormatPr defaultColWidth="9" defaultRowHeight="16.5"/>
  <cols>
    <col min="1" max="1" width="10.5" style="237" customWidth="1"/>
    <col min="2" max="2" width="9" style="287"/>
    <col min="3" max="3" width="9.75" style="145" bestFit="1" customWidth="1"/>
    <col min="4" max="4" width="9" style="288"/>
    <col min="5" max="5" width="9.75" style="144" bestFit="1" customWidth="1"/>
    <col min="6" max="6" width="9" style="259"/>
    <col min="7" max="7" width="11.375" style="86" bestFit="1" customWidth="1"/>
    <col min="8" max="8" width="9" style="259"/>
    <col min="9" max="9" width="4.875" style="276" customWidth="1"/>
    <col min="10" max="10" width="9.5" style="276" bestFit="1" customWidth="1"/>
    <col min="11" max="11" width="9" style="259"/>
    <col min="12" max="12" width="9" style="276"/>
    <col min="13" max="13" width="5" style="259" customWidth="1"/>
    <col min="14" max="14" width="5.25" style="276" customWidth="1"/>
    <col min="15" max="15" width="10.25" style="276" customWidth="1"/>
    <col min="16" max="16" width="9" style="259"/>
    <col min="17" max="17" width="9.5" style="276" bestFit="1" customWidth="1"/>
    <col min="18" max="18" width="4.5" style="259" customWidth="1"/>
    <col min="19" max="19" width="5.5" style="276" customWidth="1"/>
    <col min="20" max="20" width="10.5" style="276" customWidth="1"/>
    <col min="21" max="21" width="9" style="259"/>
    <col min="22" max="22" width="9" style="276"/>
    <col min="23" max="24" width="9" style="260"/>
    <col min="25" max="25" width="9.5" style="260" bestFit="1" customWidth="1"/>
    <col min="26" max="53" width="9" style="260"/>
    <col min="54" max="16384" width="9" style="259"/>
  </cols>
  <sheetData>
    <row r="1" spans="1:26">
      <c r="A1" s="225" t="s">
        <v>17</v>
      </c>
      <c r="B1" s="256" t="s">
        <v>18</v>
      </c>
      <c r="C1" s="226" t="s">
        <v>19</v>
      </c>
      <c r="D1" s="257" t="s">
        <v>20</v>
      </c>
      <c r="E1" s="227" t="s">
        <v>21</v>
      </c>
      <c r="F1" s="258" t="s">
        <v>22</v>
      </c>
      <c r="G1" s="228" t="s">
        <v>23</v>
      </c>
      <c r="I1" s="229"/>
      <c r="J1" s="226" t="s">
        <v>17</v>
      </c>
      <c r="K1" s="256" t="s">
        <v>18</v>
      </c>
      <c r="L1" s="230" t="s">
        <v>19</v>
      </c>
      <c r="N1" s="231"/>
      <c r="O1" s="227" t="s">
        <v>17</v>
      </c>
      <c r="P1" s="257" t="s">
        <v>20</v>
      </c>
      <c r="Q1" s="232" t="s">
        <v>21</v>
      </c>
      <c r="S1" s="233"/>
      <c r="T1" s="234" t="s">
        <v>17</v>
      </c>
      <c r="U1" s="258" t="s">
        <v>22</v>
      </c>
      <c r="V1" s="228" t="s">
        <v>23</v>
      </c>
      <c r="X1" s="197"/>
      <c r="Y1" s="198" t="s">
        <v>17</v>
      </c>
      <c r="Z1" s="261" t="s">
        <v>206</v>
      </c>
    </row>
    <row r="2" spans="1:26">
      <c r="A2" s="195">
        <v>1500</v>
      </c>
      <c r="B2" s="262">
        <v>277</v>
      </c>
      <c r="C2" s="263">
        <v>972</v>
      </c>
      <c r="D2" s="264">
        <v>222</v>
      </c>
      <c r="E2" s="142">
        <v>1329</v>
      </c>
      <c r="F2" s="265">
        <v>90</v>
      </c>
      <c r="G2" s="146">
        <v>90</v>
      </c>
      <c r="H2" s="266"/>
      <c r="I2" s="139">
        <v>1</v>
      </c>
      <c r="J2" s="139">
        <v>45800</v>
      </c>
      <c r="K2" s="262">
        <v>1145</v>
      </c>
      <c r="L2" s="263">
        <v>4008</v>
      </c>
      <c r="N2" s="211">
        <v>1</v>
      </c>
      <c r="O2" s="212">
        <v>219500</v>
      </c>
      <c r="P2" s="267">
        <v>1770</v>
      </c>
      <c r="Q2" s="213">
        <v>10622</v>
      </c>
      <c r="S2" s="216">
        <v>1</v>
      </c>
      <c r="T2" s="149">
        <v>182000</v>
      </c>
      <c r="U2" s="268">
        <v>9000</v>
      </c>
      <c r="V2" s="146">
        <v>9000</v>
      </c>
      <c r="W2" s="269"/>
      <c r="X2" s="199">
        <v>1</v>
      </c>
      <c r="Y2" s="200">
        <v>72800</v>
      </c>
      <c r="Z2" s="270">
        <v>153</v>
      </c>
    </row>
    <row r="3" spans="1:26">
      <c r="A3" s="195">
        <v>3000</v>
      </c>
      <c r="B3" s="262">
        <v>277</v>
      </c>
      <c r="C3" s="263">
        <v>972</v>
      </c>
      <c r="D3" s="264">
        <v>222</v>
      </c>
      <c r="E3" s="142">
        <v>1329</v>
      </c>
      <c r="F3" s="265">
        <v>180</v>
      </c>
      <c r="G3" s="146">
        <v>180</v>
      </c>
      <c r="H3" s="266"/>
      <c r="I3" s="139">
        <v>2</v>
      </c>
      <c r="J3" s="139">
        <v>43900</v>
      </c>
      <c r="K3" s="262">
        <v>1098</v>
      </c>
      <c r="L3" s="263">
        <v>3841</v>
      </c>
      <c r="N3" s="211">
        <v>2</v>
      </c>
      <c r="O3" s="212">
        <v>212000</v>
      </c>
      <c r="P3" s="267">
        <v>1710</v>
      </c>
      <c r="Q3" s="213">
        <v>10259</v>
      </c>
      <c r="S3" s="216">
        <v>2</v>
      </c>
      <c r="T3" s="149">
        <v>175600</v>
      </c>
      <c r="U3" s="268">
        <v>9000</v>
      </c>
      <c r="V3" s="146">
        <v>9000</v>
      </c>
      <c r="W3" s="269"/>
      <c r="X3" s="199">
        <v>2</v>
      </c>
      <c r="Y3" s="200">
        <v>69800</v>
      </c>
      <c r="Z3" s="270">
        <v>147</v>
      </c>
    </row>
    <row r="4" spans="1:26">
      <c r="A4" s="195">
        <v>4500</v>
      </c>
      <c r="B4" s="262">
        <v>277</v>
      </c>
      <c r="C4" s="263">
        <v>972</v>
      </c>
      <c r="D4" s="264">
        <v>222</v>
      </c>
      <c r="E4" s="142">
        <v>1329</v>
      </c>
      <c r="F4" s="265">
        <v>270</v>
      </c>
      <c r="G4" s="146">
        <v>270</v>
      </c>
      <c r="H4" s="266"/>
      <c r="I4" s="139">
        <v>3</v>
      </c>
      <c r="J4" s="139">
        <v>42000</v>
      </c>
      <c r="K4" s="262">
        <v>1050</v>
      </c>
      <c r="L4" s="263">
        <v>3675</v>
      </c>
      <c r="N4" s="211">
        <v>3</v>
      </c>
      <c r="O4" s="212">
        <v>204500</v>
      </c>
      <c r="P4" s="267">
        <v>1649</v>
      </c>
      <c r="Q4" s="213">
        <v>9896</v>
      </c>
      <c r="S4" s="216">
        <v>3</v>
      </c>
      <c r="T4" s="149">
        <v>169200</v>
      </c>
      <c r="U4" s="268">
        <v>9000</v>
      </c>
      <c r="V4" s="146">
        <v>9000</v>
      </c>
      <c r="W4" s="269"/>
      <c r="X4" s="199">
        <v>3</v>
      </c>
      <c r="Y4" s="200">
        <v>66800</v>
      </c>
      <c r="Z4" s="270">
        <v>140</v>
      </c>
    </row>
    <row r="5" spans="1:26">
      <c r="A5" s="195">
        <v>6000</v>
      </c>
      <c r="B5" s="262">
        <v>277</v>
      </c>
      <c r="C5" s="263">
        <v>972</v>
      </c>
      <c r="D5" s="264">
        <v>222</v>
      </c>
      <c r="E5" s="142">
        <v>1329</v>
      </c>
      <c r="F5" s="265">
        <v>360</v>
      </c>
      <c r="G5" s="146">
        <v>360</v>
      </c>
      <c r="H5" s="266"/>
      <c r="I5" s="139">
        <v>4</v>
      </c>
      <c r="J5" s="139">
        <v>40100</v>
      </c>
      <c r="K5" s="262">
        <v>1002</v>
      </c>
      <c r="L5" s="263">
        <v>3509</v>
      </c>
      <c r="N5" s="211">
        <v>4</v>
      </c>
      <c r="O5" s="212">
        <v>197000</v>
      </c>
      <c r="P5" s="267">
        <v>1589</v>
      </c>
      <c r="Q5" s="213">
        <v>9533</v>
      </c>
      <c r="S5" s="216">
        <v>4</v>
      </c>
      <c r="T5" s="149">
        <v>162800</v>
      </c>
      <c r="U5" s="268">
        <v>9000</v>
      </c>
      <c r="V5" s="146">
        <v>9000</v>
      </c>
      <c r="W5" s="269"/>
      <c r="X5" s="199">
        <v>4</v>
      </c>
      <c r="Y5" s="200">
        <v>63800</v>
      </c>
      <c r="Z5" s="270">
        <v>134</v>
      </c>
    </row>
    <row r="6" spans="1:26">
      <c r="A6" s="195">
        <v>7500</v>
      </c>
      <c r="B6" s="262">
        <v>277</v>
      </c>
      <c r="C6" s="263">
        <v>972</v>
      </c>
      <c r="D6" s="264">
        <v>222</v>
      </c>
      <c r="E6" s="142">
        <v>1329</v>
      </c>
      <c r="F6" s="265">
        <v>450</v>
      </c>
      <c r="G6" s="146">
        <v>450</v>
      </c>
      <c r="H6" s="266"/>
      <c r="I6" s="139">
        <v>5</v>
      </c>
      <c r="J6" s="139">
        <v>38200</v>
      </c>
      <c r="K6" s="262">
        <v>955</v>
      </c>
      <c r="L6" s="263">
        <v>3342</v>
      </c>
      <c r="N6" s="211">
        <v>5</v>
      </c>
      <c r="O6" s="212">
        <v>189500</v>
      </c>
      <c r="P6" s="267">
        <v>1528</v>
      </c>
      <c r="Q6" s="213">
        <v>9170</v>
      </c>
      <c r="S6" s="216">
        <v>5</v>
      </c>
      <c r="T6" s="149">
        <v>156400</v>
      </c>
      <c r="U6" s="268">
        <v>9000</v>
      </c>
      <c r="V6" s="146">
        <v>9000</v>
      </c>
      <c r="W6" s="269"/>
      <c r="X6" s="199">
        <v>5</v>
      </c>
      <c r="Y6" s="200">
        <v>60800</v>
      </c>
      <c r="Z6" s="270">
        <v>128</v>
      </c>
    </row>
    <row r="7" spans="1:26">
      <c r="A7" s="195">
        <v>8700</v>
      </c>
      <c r="B7" s="262">
        <v>277</v>
      </c>
      <c r="C7" s="263">
        <v>972</v>
      </c>
      <c r="D7" s="264">
        <v>222</v>
      </c>
      <c r="E7" s="142">
        <v>1329</v>
      </c>
      <c r="F7" s="265">
        <v>522</v>
      </c>
      <c r="G7" s="146">
        <v>522</v>
      </c>
      <c r="H7" s="266"/>
      <c r="I7" s="139">
        <v>6</v>
      </c>
      <c r="J7" s="139">
        <v>36300</v>
      </c>
      <c r="K7" s="262">
        <v>908</v>
      </c>
      <c r="L7" s="263">
        <v>3176</v>
      </c>
      <c r="N7" s="141">
        <v>6</v>
      </c>
      <c r="O7" s="142">
        <v>182000</v>
      </c>
      <c r="P7" s="267">
        <v>1468</v>
      </c>
      <c r="Q7" s="85">
        <v>8807</v>
      </c>
      <c r="S7" s="148">
        <v>6</v>
      </c>
      <c r="T7" s="149">
        <v>150000</v>
      </c>
      <c r="U7" s="268">
        <v>9000</v>
      </c>
      <c r="V7" s="146">
        <v>9000</v>
      </c>
      <c r="W7" s="269"/>
      <c r="X7" s="199">
        <v>6</v>
      </c>
      <c r="Y7" s="200">
        <v>57800</v>
      </c>
      <c r="Z7" s="270">
        <v>121</v>
      </c>
    </row>
    <row r="8" spans="1:26">
      <c r="A8" s="195">
        <v>9900</v>
      </c>
      <c r="B8" s="262">
        <v>277</v>
      </c>
      <c r="C8" s="263">
        <v>972</v>
      </c>
      <c r="D8" s="264">
        <v>222</v>
      </c>
      <c r="E8" s="142">
        <v>1329</v>
      </c>
      <c r="F8" s="265">
        <v>594</v>
      </c>
      <c r="G8" s="146">
        <v>594</v>
      </c>
      <c r="H8" s="266"/>
      <c r="I8" s="139">
        <v>7</v>
      </c>
      <c r="J8" s="139">
        <v>34800</v>
      </c>
      <c r="K8" s="262">
        <v>870</v>
      </c>
      <c r="L8" s="263">
        <v>3045</v>
      </c>
      <c r="N8" s="141">
        <v>7</v>
      </c>
      <c r="O8" s="142">
        <v>175600</v>
      </c>
      <c r="P8" s="267">
        <v>1416</v>
      </c>
      <c r="Q8" s="85">
        <v>8497</v>
      </c>
      <c r="S8" s="148">
        <v>7</v>
      </c>
      <c r="T8" s="149">
        <v>147900</v>
      </c>
      <c r="U8" s="268">
        <v>8874</v>
      </c>
      <c r="V8" s="146">
        <v>8874</v>
      </c>
      <c r="W8" s="269"/>
      <c r="X8" s="199">
        <v>7</v>
      </c>
      <c r="Y8" s="200">
        <v>55400</v>
      </c>
      <c r="Z8" s="270">
        <v>116</v>
      </c>
    </row>
    <row r="9" spans="1:26">
      <c r="A9" s="195">
        <v>11100</v>
      </c>
      <c r="B9" s="262">
        <v>277</v>
      </c>
      <c r="C9" s="263">
        <v>972</v>
      </c>
      <c r="D9" s="264">
        <v>222</v>
      </c>
      <c r="E9" s="142">
        <v>1329</v>
      </c>
      <c r="F9" s="265">
        <v>666</v>
      </c>
      <c r="G9" s="146">
        <v>666</v>
      </c>
      <c r="H9" s="266"/>
      <c r="I9" s="139">
        <v>8</v>
      </c>
      <c r="J9" s="139">
        <v>33300</v>
      </c>
      <c r="K9" s="262">
        <v>833</v>
      </c>
      <c r="L9" s="263">
        <v>2914</v>
      </c>
      <c r="N9" s="211">
        <v>8</v>
      </c>
      <c r="O9" s="142">
        <v>169200</v>
      </c>
      <c r="P9" s="267">
        <v>1365</v>
      </c>
      <c r="Q9" s="85">
        <v>8188</v>
      </c>
      <c r="S9" s="148">
        <v>8</v>
      </c>
      <c r="T9" s="149">
        <v>142500</v>
      </c>
      <c r="U9" s="268">
        <v>8550</v>
      </c>
      <c r="V9" s="146">
        <v>8550</v>
      </c>
      <c r="W9" s="269"/>
      <c r="X9" s="199">
        <v>8</v>
      </c>
      <c r="Y9" s="200">
        <v>53000</v>
      </c>
      <c r="Z9" s="270">
        <v>111</v>
      </c>
    </row>
    <row r="10" spans="1:26">
      <c r="A10" s="195">
        <v>12540</v>
      </c>
      <c r="B10" s="262">
        <v>313</v>
      </c>
      <c r="C10" s="263">
        <v>1097</v>
      </c>
      <c r="D10" s="264">
        <v>222</v>
      </c>
      <c r="E10" s="142">
        <v>1329</v>
      </c>
      <c r="F10" s="265">
        <v>752</v>
      </c>
      <c r="G10" s="146">
        <v>752</v>
      </c>
      <c r="H10" s="266"/>
      <c r="I10" s="139">
        <v>9</v>
      </c>
      <c r="J10" s="139">
        <v>31800</v>
      </c>
      <c r="K10" s="262">
        <v>795</v>
      </c>
      <c r="L10" s="263">
        <v>2783</v>
      </c>
      <c r="N10" s="211">
        <v>9</v>
      </c>
      <c r="O10" s="142">
        <v>162800</v>
      </c>
      <c r="P10" s="267">
        <v>1313</v>
      </c>
      <c r="Q10" s="85">
        <v>7878</v>
      </c>
      <c r="S10" s="148">
        <v>9</v>
      </c>
      <c r="T10" s="149">
        <v>137100</v>
      </c>
      <c r="U10" s="268">
        <v>8226</v>
      </c>
      <c r="V10" s="146">
        <v>8226</v>
      </c>
      <c r="W10" s="269"/>
      <c r="X10" s="199">
        <v>9</v>
      </c>
      <c r="Y10" s="200">
        <v>50600</v>
      </c>
      <c r="Z10" s="270">
        <v>106</v>
      </c>
    </row>
    <row r="11" spans="1:26">
      <c r="A11" s="195">
        <v>13500</v>
      </c>
      <c r="B11" s="262">
        <v>338</v>
      </c>
      <c r="C11" s="263">
        <v>1182</v>
      </c>
      <c r="D11" s="264">
        <v>222</v>
      </c>
      <c r="E11" s="142">
        <v>1329</v>
      </c>
      <c r="F11" s="265">
        <v>810</v>
      </c>
      <c r="G11" s="146">
        <v>810</v>
      </c>
      <c r="H11" s="266"/>
      <c r="I11" s="139">
        <v>10</v>
      </c>
      <c r="J11" s="139">
        <v>30300</v>
      </c>
      <c r="K11" s="262">
        <v>758</v>
      </c>
      <c r="L11" s="263">
        <v>2651</v>
      </c>
      <c r="N11" s="211">
        <v>10</v>
      </c>
      <c r="O11" s="142">
        <v>156400</v>
      </c>
      <c r="P11" s="267">
        <v>1261</v>
      </c>
      <c r="Q11" s="85">
        <v>7568</v>
      </c>
      <c r="S11" s="148">
        <v>10</v>
      </c>
      <c r="T11" s="149">
        <v>131700</v>
      </c>
      <c r="U11" s="268">
        <v>7902</v>
      </c>
      <c r="V11" s="146">
        <v>7902</v>
      </c>
      <c r="W11" s="269"/>
      <c r="X11" s="199">
        <v>10</v>
      </c>
      <c r="Y11" s="200">
        <v>48200</v>
      </c>
      <c r="Z11" s="270">
        <v>101</v>
      </c>
    </row>
    <row r="12" spans="1:26">
      <c r="A12" s="195">
        <v>15840</v>
      </c>
      <c r="B12" s="262">
        <v>396</v>
      </c>
      <c r="C12" s="263">
        <v>1386</v>
      </c>
      <c r="D12" s="264">
        <v>222</v>
      </c>
      <c r="E12" s="142">
        <v>1329</v>
      </c>
      <c r="F12" s="265">
        <v>950</v>
      </c>
      <c r="G12" s="146">
        <v>950</v>
      </c>
      <c r="H12" s="266"/>
      <c r="I12" s="139">
        <v>11</v>
      </c>
      <c r="J12" s="139">
        <v>28800</v>
      </c>
      <c r="K12" s="262">
        <v>720</v>
      </c>
      <c r="L12" s="263">
        <v>2520</v>
      </c>
      <c r="N12" s="211">
        <v>11</v>
      </c>
      <c r="O12" s="142">
        <v>150000</v>
      </c>
      <c r="P12" s="267">
        <v>1210</v>
      </c>
      <c r="Q12" s="85">
        <v>7259</v>
      </c>
      <c r="S12" s="148">
        <v>11</v>
      </c>
      <c r="T12" s="149">
        <v>126300</v>
      </c>
      <c r="U12" s="268">
        <v>7578</v>
      </c>
      <c r="V12" s="146">
        <v>7578</v>
      </c>
      <c r="W12" s="269"/>
      <c r="X12" s="199">
        <v>11</v>
      </c>
      <c r="Y12" s="199">
        <v>45800</v>
      </c>
      <c r="Z12" s="271">
        <v>96</v>
      </c>
    </row>
    <row r="13" spans="1:26">
      <c r="A13" s="195">
        <v>16500</v>
      </c>
      <c r="B13" s="262">
        <v>413</v>
      </c>
      <c r="C13" s="263">
        <v>1444</v>
      </c>
      <c r="D13" s="264">
        <v>222</v>
      </c>
      <c r="E13" s="142">
        <v>1329</v>
      </c>
      <c r="F13" s="265">
        <v>990</v>
      </c>
      <c r="G13" s="146">
        <v>990</v>
      </c>
      <c r="H13" s="266"/>
      <c r="I13" s="139">
        <v>12</v>
      </c>
      <c r="J13" s="203">
        <v>28590</v>
      </c>
      <c r="K13" s="272">
        <v>715</v>
      </c>
      <c r="L13" s="273">
        <v>2501</v>
      </c>
      <c r="N13" s="211">
        <v>12</v>
      </c>
      <c r="O13" s="142">
        <v>147900</v>
      </c>
      <c r="P13" s="267">
        <v>1193</v>
      </c>
      <c r="Q13" s="85">
        <v>7157</v>
      </c>
      <c r="S13" s="148">
        <v>12</v>
      </c>
      <c r="T13" s="149">
        <v>120900</v>
      </c>
      <c r="U13" s="268">
        <v>7254</v>
      </c>
      <c r="V13" s="146">
        <v>7254</v>
      </c>
      <c r="W13" s="269"/>
      <c r="X13" s="199">
        <v>12</v>
      </c>
      <c r="Y13" s="199">
        <v>43900</v>
      </c>
      <c r="Z13" s="271">
        <v>92</v>
      </c>
    </row>
    <row r="14" spans="1:26">
      <c r="A14" s="195">
        <v>17280</v>
      </c>
      <c r="B14" s="262">
        <v>432</v>
      </c>
      <c r="C14" s="263">
        <v>1512</v>
      </c>
      <c r="D14" s="264">
        <v>222</v>
      </c>
      <c r="E14" s="142">
        <v>1329</v>
      </c>
      <c r="F14" s="265">
        <v>1037</v>
      </c>
      <c r="G14" s="146">
        <v>1037</v>
      </c>
      <c r="H14" s="266"/>
      <c r="I14" s="139">
        <v>13</v>
      </c>
      <c r="J14" s="203">
        <v>27600</v>
      </c>
      <c r="K14" s="272">
        <v>690</v>
      </c>
      <c r="L14" s="273">
        <v>2415</v>
      </c>
      <c r="N14" s="141">
        <v>13</v>
      </c>
      <c r="O14" s="142">
        <v>142500</v>
      </c>
      <c r="P14" s="267">
        <v>1149</v>
      </c>
      <c r="Q14" s="85">
        <v>6896</v>
      </c>
      <c r="S14" s="148">
        <v>13</v>
      </c>
      <c r="T14" s="149">
        <v>115500</v>
      </c>
      <c r="U14" s="268">
        <v>6930</v>
      </c>
      <c r="V14" s="146">
        <v>6930</v>
      </c>
      <c r="W14" s="269"/>
      <c r="X14" s="199">
        <v>13</v>
      </c>
      <c r="Y14" s="199">
        <v>42000</v>
      </c>
      <c r="Z14" s="271">
        <v>88</v>
      </c>
    </row>
    <row r="15" spans="1:26">
      <c r="A15" s="195">
        <v>17880</v>
      </c>
      <c r="B15" s="262">
        <v>447</v>
      </c>
      <c r="C15" s="263">
        <v>1564</v>
      </c>
      <c r="D15" s="264">
        <v>222</v>
      </c>
      <c r="E15" s="142">
        <v>1329</v>
      </c>
      <c r="F15" s="265">
        <v>1073</v>
      </c>
      <c r="G15" s="146">
        <v>1073</v>
      </c>
      <c r="H15" s="266"/>
      <c r="I15" s="139">
        <v>14</v>
      </c>
      <c r="J15" s="139">
        <v>26400</v>
      </c>
      <c r="K15" s="262">
        <v>660</v>
      </c>
      <c r="L15" s="263">
        <v>2310</v>
      </c>
      <c r="N15" s="141">
        <v>14</v>
      </c>
      <c r="O15" s="142">
        <v>137100</v>
      </c>
      <c r="P15" s="267">
        <v>1106</v>
      </c>
      <c r="Q15" s="85">
        <v>6634</v>
      </c>
      <c r="S15" s="148">
        <v>14</v>
      </c>
      <c r="T15" s="149">
        <v>110100</v>
      </c>
      <c r="U15" s="268">
        <v>6606</v>
      </c>
      <c r="V15" s="146">
        <v>6606</v>
      </c>
      <c r="W15" s="269"/>
      <c r="X15" s="199">
        <v>14</v>
      </c>
      <c r="Y15" s="199">
        <v>40100</v>
      </c>
      <c r="Z15" s="271">
        <v>84</v>
      </c>
    </row>
    <row r="16" spans="1:26">
      <c r="A16" s="195">
        <v>19047</v>
      </c>
      <c r="B16" s="262">
        <v>476</v>
      </c>
      <c r="C16" s="263">
        <v>1666</v>
      </c>
      <c r="D16" s="264">
        <v>222</v>
      </c>
      <c r="E16" s="142">
        <v>1329</v>
      </c>
      <c r="F16" s="265">
        <v>1143</v>
      </c>
      <c r="G16" s="146">
        <v>1143</v>
      </c>
      <c r="H16" s="266"/>
      <c r="I16" s="139">
        <v>15</v>
      </c>
      <c r="J16" s="139">
        <v>25250</v>
      </c>
      <c r="K16" s="262">
        <v>632</v>
      </c>
      <c r="L16" s="263">
        <v>2210</v>
      </c>
      <c r="N16" s="211">
        <v>15</v>
      </c>
      <c r="O16" s="142">
        <v>131700</v>
      </c>
      <c r="P16" s="267">
        <v>1062</v>
      </c>
      <c r="Q16" s="85">
        <v>6373</v>
      </c>
      <c r="S16" s="148">
        <v>15</v>
      </c>
      <c r="T16" s="149">
        <v>105600</v>
      </c>
      <c r="U16" s="268">
        <v>6336</v>
      </c>
      <c r="V16" s="146">
        <v>6336</v>
      </c>
      <c r="W16" s="269"/>
      <c r="X16" s="199">
        <v>15</v>
      </c>
      <c r="Y16" s="199">
        <v>38200</v>
      </c>
      <c r="Z16" s="274">
        <v>80</v>
      </c>
    </row>
    <row r="17" spans="1:53">
      <c r="A17" s="195">
        <v>20008</v>
      </c>
      <c r="B17" s="262">
        <v>500</v>
      </c>
      <c r="C17" s="263">
        <v>1751</v>
      </c>
      <c r="D17" s="264">
        <v>222</v>
      </c>
      <c r="E17" s="142">
        <v>1329</v>
      </c>
      <c r="F17" s="265">
        <v>1200</v>
      </c>
      <c r="G17" s="146">
        <v>1200</v>
      </c>
      <c r="H17" s="266"/>
      <c r="I17" s="139">
        <v>16</v>
      </c>
      <c r="J17" s="139">
        <v>24000</v>
      </c>
      <c r="K17" s="262">
        <v>600</v>
      </c>
      <c r="L17" s="263">
        <v>2100</v>
      </c>
      <c r="N17" s="211">
        <v>16</v>
      </c>
      <c r="O17" s="142">
        <v>126300</v>
      </c>
      <c r="P17" s="267">
        <v>1019</v>
      </c>
      <c r="Q17" s="85">
        <v>6112</v>
      </c>
      <c r="S17" s="148">
        <v>16</v>
      </c>
      <c r="T17" s="149">
        <v>101100</v>
      </c>
      <c r="U17" s="268">
        <v>6066</v>
      </c>
      <c r="V17" s="146">
        <v>6066</v>
      </c>
      <c r="W17" s="269"/>
      <c r="X17" s="199">
        <v>16</v>
      </c>
      <c r="Y17" s="199">
        <v>36300</v>
      </c>
      <c r="Z17" s="274">
        <v>76</v>
      </c>
    </row>
    <row r="18" spans="1:53">
      <c r="A18" s="195">
        <v>21009</v>
      </c>
      <c r="B18" s="262">
        <v>525</v>
      </c>
      <c r="C18" s="263">
        <v>1838</v>
      </c>
      <c r="D18" s="264">
        <v>222</v>
      </c>
      <c r="E18" s="142">
        <v>1329</v>
      </c>
      <c r="F18" s="265">
        <v>1261</v>
      </c>
      <c r="G18" s="146">
        <v>1261</v>
      </c>
      <c r="H18" s="266"/>
      <c r="I18" s="139">
        <v>17</v>
      </c>
      <c r="J18" s="139">
        <v>23100</v>
      </c>
      <c r="K18" s="262">
        <v>577</v>
      </c>
      <c r="L18" s="263">
        <v>2022</v>
      </c>
      <c r="N18" s="211">
        <v>17</v>
      </c>
      <c r="O18" s="142">
        <v>120900</v>
      </c>
      <c r="P18" s="267">
        <v>975</v>
      </c>
      <c r="Q18" s="85">
        <v>5850</v>
      </c>
      <c r="S18" s="148">
        <v>17</v>
      </c>
      <c r="T18" s="149">
        <v>96600</v>
      </c>
      <c r="U18" s="268">
        <v>5796</v>
      </c>
      <c r="V18" s="146">
        <v>5796</v>
      </c>
      <c r="W18" s="269"/>
      <c r="X18" s="199">
        <v>17</v>
      </c>
      <c r="Y18" s="199">
        <v>34800</v>
      </c>
      <c r="Z18" s="274">
        <v>73</v>
      </c>
    </row>
    <row r="19" spans="1:53">
      <c r="A19" s="195">
        <v>22000</v>
      </c>
      <c r="B19" s="262">
        <v>550</v>
      </c>
      <c r="C19" s="263">
        <v>1925</v>
      </c>
      <c r="D19" s="264">
        <v>222</v>
      </c>
      <c r="E19" s="142">
        <v>1329</v>
      </c>
      <c r="F19" s="265">
        <v>1320</v>
      </c>
      <c r="G19" s="146">
        <v>1320</v>
      </c>
      <c r="H19" s="266"/>
      <c r="I19" s="139">
        <v>18</v>
      </c>
      <c r="J19" s="139">
        <v>22000</v>
      </c>
      <c r="K19" s="262">
        <v>550</v>
      </c>
      <c r="L19" s="263">
        <v>1925</v>
      </c>
      <c r="N19" s="211">
        <v>18</v>
      </c>
      <c r="O19" s="142">
        <v>115500</v>
      </c>
      <c r="P19" s="267">
        <v>932</v>
      </c>
      <c r="Q19" s="85">
        <v>5589</v>
      </c>
      <c r="S19" s="148">
        <v>18</v>
      </c>
      <c r="T19" s="149">
        <v>92100</v>
      </c>
      <c r="U19" s="268">
        <v>5526</v>
      </c>
      <c r="V19" s="146">
        <v>5526</v>
      </c>
      <c r="W19" s="269"/>
      <c r="X19" s="199">
        <v>18</v>
      </c>
      <c r="Y19" s="199">
        <v>33300</v>
      </c>
      <c r="Z19" s="274">
        <v>70</v>
      </c>
    </row>
    <row r="20" spans="1:53">
      <c r="A20" s="195">
        <v>23100</v>
      </c>
      <c r="B20" s="262">
        <v>577</v>
      </c>
      <c r="C20" s="263">
        <v>2022</v>
      </c>
      <c r="D20" s="264">
        <v>222</v>
      </c>
      <c r="E20" s="142">
        <v>1329</v>
      </c>
      <c r="F20" s="265">
        <v>1386</v>
      </c>
      <c r="G20" s="146">
        <v>1386</v>
      </c>
      <c r="H20" s="266"/>
      <c r="I20" s="139">
        <v>19</v>
      </c>
      <c r="J20" s="139">
        <v>21009</v>
      </c>
      <c r="K20" s="262">
        <v>525</v>
      </c>
      <c r="L20" s="263">
        <v>1838</v>
      </c>
      <c r="N20" s="211">
        <v>19</v>
      </c>
      <c r="O20" s="142">
        <v>110100</v>
      </c>
      <c r="P20" s="267">
        <v>888</v>
      </c>
      <c r="Q20" s="85">
        <v>5328</v>
      </c>
      <c r="S20" s="148">
        <v>19</v>
      </c>
      <c r="T20" s="149">
        <v>87600</v>
      </c>
      <c r="U20" s="268">
        <v>5256</v>
      </c>
      <c r="V20" s="146">
        <v>5256</v>
      </c>
      <c r="W20" s="269"/>
      <c r="X20" s="199">
        <v>19</v>
      </c>
      <c r="Y20" s="199">
        <v>31800</v>
      </c>
      <c r="Z20" s="274">
        <v>67</v>
      </c>
    </row>
    <row r="21" spans="1:53" s="275" customFormat="1">
      <c r="A21" s="195">
        <v>24000</v>
      </c>
      <c r="B21" s="262">
        <v>600</v>
      </c>
      <c r="C21" s="263">
        <v>2100</v>
      </c>
      <c r="D21" s="264">
        <v>222</v>
      </c>
      <c r="E21" s="142">
        <v>1329</v>
      </c>
      <c r="F21" s="265">
        <v>1440</v>
      </c>
      <c r="G21" s="146">
        <v>1440</v>
      </c>
      <c r="H21" s="266"/>
      <c r="I21" s="139">
        <v>20</v>
      </c>
      <c r="J21" s="139">
        <v>20008</v>
      </c>
      <c r="K21" s="262">
        <v>500</v>
      </c>
      <c r="L21" s="263">
        <v>1751</v>
      </c>
      <c r="M21" s="259"/>
      <c r="N21" s="141">
        <v>20</v>
      </c>
      <c r="O21" s="142">
        <v>105600</v>
      </c>
      <c r="P21" s="267">
        <v>852</v>
      </c>
      <c r="Q21" s="85">
        <v>5110</v>
      </c>
      <c r="R21" s="259"/>
      <c r="S21" s="148">
        <v>20</v>
      </c>
      <c r="T21" s="149">
        <v>83900</v>
      </c>
      <c r="U21" s="268">
        <v>5034</v>
      </c>
      <c r="V21" s="146">
        <v>5034</v>
      </c>
      <c r="W21" s="269"/>
      <c r="X21" s="199">
        <v>20</v>
      </c>
      <c r="Y21" s="199">
        <v>30300</v>
      </c>
      <c r="Z21" s="274">
        <v>64</v>
      </c>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row>
    <row r="22" spans="1:53" s="275" customFormat="1">
      <c r="A22" s="195">
        <v>25250</v>
      </c>
      <c r="B22" s="262">
        <v>632</v>
      </c>
      <c r="C22" s="263">
        <v>2210</v>
      </c>
      <c r="D22" s="264">
        <v>222</v>
      </c>
      <c r="E22" s="142">
        <v>1329</v>
      </c>
      <c r="F22" s="265">
        <v>1515</v>
      </c>
      <c r="G22" s="146">
        <v>1515</v>
      </c>
      <c r="H22" s="266"/>
      <c r="I22" s="139">
        <v>21</v>
      </c>
      <c r="J22" s="139">
        <v>19047</v>
      </c>
      <c r="K22" s="262">
        <v>476</v>
      </c>
      <c r="L22" s="263">
        <v>1666</v>
      </c>
      <c r="M22" s="259"/>
      <c r="N22" s="141">
        <v>21</v>
      </c>
      <c r="O22" s="142">
        <v>101100</v>
      </c>
      <c r="P22" s="267">
        <v>815</v>
      </c>
      <c r="Q22" s="85">
        <v>4892</v>
      </c>
      <c r="R22" s="259"/>
      <c r="S22" s="148">
        <v>21</v>
      </c>
      <c r="T22" s="149">
        <v>80200</v>
      </c>
      <c r="U22" s="268">
        <v>4812</v>
      </c>
      <c r="V22" s="146">
        <v>4812</v>
      </c>
      <c r="W22" s="269"/>
      <c r="X22" s="199">
        <v>21</v>
      </c>
      <c r="Y22" s="199">
        <v>28800</v>
      </c>
      <c r="Z22" s="274">
        <v>60</v>
      </c>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row>
    <row r="23" spans="1:53" s="275" customFormat="1">
      <c r="A23" s="195">
        <v>26400</v>
      </c>
      <c r="B23" s="262">
        <v>660</v>
      </c>
      <c r="C23" s="263">
        <v>2310</v>
      </c>
      <c r="D23" s="264">
        <v>222</v>
      </c>
      <c r="E23" s="142">
        <v>1329</v>
      </c>
      <c r="F23" s="265">
        <v>1584</v>
      </c>
      <c r="G23" s="146">
        <v>1584</v>
      </c>
      <c r="H23" s="266"/>
      <c r="I23" s="139">
        <v>22</v>
      </c>
      <c r="J23" s="139">
        <v>17880</v>
      </c>
      <c r="K23" s="262">
        <v>447</v>
      </c>
      <c r="L23" s="263">
        <v>1564</v>
      </c>
      <c r="M23" s="259"/>
      <c r="N23" s="211">
        <v>22</v>
      </c>
      <c r="O23" s="142">
        <v>96600</v>
      </c>
      <c r="P23" s="267">
        <v>779</v>
      </c>
      <c r="Q23" s="85">
        <v>4675</v>
      </c>
      <c r="R23" s="259"/>
      <c r="S23" s="148">
        <v>22</v>
      </c>
      <c r="T23" s="149">
        <v>76500</v>
      </c>
      <c r="U23" s="268">
        <v>4590</v>
      </c>
      <c r="V23" s="146">
        <v>4590</v>
      </c>
      <c r="W23" s="269"/>
      <c r="X23" s="199">
        <v>22</v>
      </c>
      <c r="Y23" s="203">
        <v>28590</v>
      </c>
      <c r="Z23" s="274">
        <v>58</v>
      </c>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0"/>
      <c r="AZ23" s="260"/>
      <c r="BA23" s="260"/>
    </row>
    <row r="24" spans="1:53" s="275" customFormat="1">
      <c r="A24" s="203">
        <v>27600</v>
      </c>
      <c r="B24" s="272">
        <v>690</v>
      </c>
      <c r="C24" s="273">
        <v>2415</v>
      </c>
      <c r="D24" s="289">
        <v>222</v>
      </c>
      <c r="E24" s="142">
        <v>1329</v>
      </c>
      <c r="F24" s="272">
        <v>1656</v>
      </c>
      <c r="G24" s="238">
        <v>1656</v>
      </c>
      <c r="H24" s="266"/>
      <c r="I24" s="139">
        <v>23</v>
      </c>
      <c r="J24" s="139">
        <v>17280</v>
      </c>
      <c r="K24" s="262">
        <v>432</v>
      </c>
      <c r="L24" s="263">
        <v>1512</v>
      </c>
      <c r="M24" s="259"/>
      <c r="N24" s="211">
        <v>23</v>
      </c>
      <c r="O24" s="142">
        <v>92100</v>
      </c>
      <c r="P24" s="267">
        <v>743</v>
      </c>
      <c r="Q24" s="85">
        <v>4457</v>
      </c>
      <c r="R24" s="259"/>
      <c r="S24" s="148">
        <v>23</v>
      </c>
      <c r="T24" s="149">
        <v>72800</v>
      </c>
      <c r="U24" s="268">
        <v>4368</v>
      </c>
      <c r="V24" s="146">
        <v>4368</v>
      </c>
      <c r="W24" s="269"/>
      <c r="X24" s="199">
        <v>23</v>
      </c>
      <c r="Y24" s="203">
        <v>27600</v>
      </c>
      <c r="Z24" s="274">
        <v>55</v>
      </c>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row>
    <row r="25" spans="1:53" s="275" customFormat="1">
      <c r="A25" s="203">
        <v>28590</v>
      </c>
      <c r="B25" s="272">
        <v>715</v>
      </c>
      <c r="C25" s="273">
        <v>2501</v>
      </c>
      <c r="D25" s="289">
        <v>222</v>
      </c>
      <c r="E25" s="142">
        <v>1329</v>
      </c>
      <c r="F25" s="272">
        <v>1715</v>
      </c>
      <c r="G25" s="238">
        <v>1715</v>
      </c>
      <c r="H25" s="266"/>
      <c r="I25" s="139">
        <v>24</v>
      </c>
      <c r="J25" s="139">
        <v>16500</v>
      </c>
      <c r="K25" s="262">
        <v>413</v>
      </c>
      <c r="L25" s="263">
        <v>1444</v>
      </c>
      <c r="M25" s="259"/>
      <c r="N25" s="211">
        <v>24</v>
      </c>
      <c r="O25" s="142">
        <v>87600</v>
      </c>
      <c r="P25" s="267">
        <v>707</v>
      </c>
      <c r="Q25" s="85">
        <v>4239</v>
      </c>
      <c r="R25" s="259"/>
      <c r="S25" s="148">
        <v>24</v>
      </c>
      <c r="T25" s="149">
        <v>69800</v>
      </c>
      <c r="U25" s="268">
        <v>4188</v>
      </c>
      <c r="V25" s="146">
        <v>4188</v>
      </c>
      <c r="W25" s="269"/>
      <c r="X25" s="199">
        <v>24</v>
      </c>
      <c r="Y25" s="199">
        <v>27600</v>
      </c>
      <c r="Z25" s="274">
        <v>55</v>
      </c>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row>
    <row r="26" spans="1:53">
      <c r="A26" s="195">
        <v>28800</v>
      </c>
      <c r="B26" s="262">
        <v>720</v>
      </c>
      <c r="C26" s="263">
        <v>2520</v>
      </c>
      <c r="D26" s="264">
        <v>232</v>
      </c>
      <c r="E26" s="142">
        <v>1394</v>
      </c>
      <c r="F26" s="265">
        <v>1728</v>
      </c>
      <c r="G26" s="146">
        <v>1728</v>
      </c>
      <c r="H26" s="266"/>
      <c r="I26" s="139">
        <v>25</v>
      </c>
      <c r="J26" s="139">
        <v>15840</v>
      </c>
      <c r="K26" s="262">
        <v>396</v>
      </c>
      <c r="L26" s="263">
        <v>1386</v>
      </c>
      <c r="N26" s="211">
        <v>25</v>
      </c>
      <c r="O26" s="142">
        <v>83900</v>
      </c>
      <c r="P26" s="267">
        <v>677</v>
      </c>
      <c r="Q26" s="85">
        <v>4060</v>
      </c>
      <c r="S26" s="148">
        <v>25</v>
      </c>
      <c r="T26" s="149">
        <v>66800</v>
      </c>
      <c r="U26" s="265">
        <v>4008</v>
      </c>
      <c r="V26" s="146">
        <v>4008</v>
      </c>
      <c r="W26" s="269"/>
      <c r="X26" s="199">
        <v>25</v>
      </c>
      <c r="Y26" s="199">
        <v>27600</v>
      </c>
      <c r="Z26" s="274">
        <v>55</v>
      </c>
    </row>
    <row r="27" spans="1:53" s="275" customFormat="1">
      <c r="A27" s="195">
        <v>30300</v>
      </c>
      <c r="B27" s="262">
        <v>758</v>
      </c>
      <c r="C27" s="263">
        <v>2651</v>
      </c>
      <c r="D27" s="264">
        <v>244</v>
      </c>
      <c r="E27" s="142">
        <v>1466</v>
      </c>
      <c r="F27" s="265">
        <v>1818</v>
      </c>
      <c r="G27" s="146">
        <v>1818</v>
      </c>
      <c r="H27" s="266"/>
      <c r="I27" s="139">
        <v>26</v>
      </c>
      <c r="J27" s="140">
        <v>13500</v>
      </c>
      <c r="K27" s="262">
        <v>338</v>
      </c>
      <c r="L27" s="263">
        <v>1182</v>
      </c>
      <c r="M27" s="259"/>
      <c r="N27" s="211">
        <v>26</v>
      </c>
      <c r="O27" s="142">
        <v>80200</v>
      </c>
      <c r="P27" s="267">
        <v>647</v>
      </c>
      <c r="Q27" s="85">
        <v>3881</v>
      </c>
      <c r="R27" s="259"/>
      <c r="S27" s="148">
        <v>26</v>
      </c>
      <c r="T27" s="149">
        <v>63800</v>
      </c>
      <c r="U27" s="265">
        <v>3828</v>
      </c>
      <c r="V27" s="146">
        <v>3828</v>
      </c>
      <c r="W27" s="269"/>
      <c r="X27" s="199">
        <v>26</v>
      </c>
      <c r="Y27" s="199">
        <v>27600</v>
      </c>
      <c r="Z27" s="274">
        <v>55</v>
      </c>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row>
    <row r="28" spans="1:53" s="275" customFormat="1">
      <c r="A28" s="195">
        <v>31800</v>
      </c>
      <c r="B28" s="262">
        <v>795</v>
      </c>
      <c r="C28" s="263">
        <v>2783</v>
      </c>
      <c r="D28" s="264">
        <v>256</v>
      </c>
      <c r="E28" s="142">
        <v>1539</v>
      </c>
      <c r="F28" s="265">
        <v>1908</v>
      </c>
      <c r="G28" s="146">
        <v>1908</v>
      </c>
      <c r="H28" s="266"/>
      <c r="I28" s="139">
        <v>27</v>
      </c>
      <c r="J28" s="140">
        <v>12540</v>
      </c>
      <c r="K28" s="262">
        <v>313</v>
      </c>
      <c r="L28" s="263">
        <v>1097</v>
      </c>
      <c r="M28" s="259"/>
      <c r="N28" s="141">
        <v>27</v>
      </c>
      <c r="O28" s="142">
        <v>76500</v>
      </c>
      <c r="P28" s="267">
        <v>617</v>
      </c>
      <c r="Q28" s="85">
        <v>3702</v>
      </c>
      <c r="R28" s="259"/>
      <c r="S28" s="148">
        <v>27</v>
      </c>
      <c r="T28" s="149">
        <v>60800</v>
      </c>
      <c r="U28" s="265">
        <v>3648</v>
      </c>
      <c r="V28" s="146">
        <v>3648</v>
      </c>
      <c r="W28" s="269"/>
      <c r="X28" s="199">
        <v>27</v>
      </c>
      <c r="Y28" s="199">
        <v>27600</v>
      </c>
      <c r="Z28" s="274">
        <v>55</v>
      </c>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row>
    <row r="29" spans="1:53" s="275" customFormat="1">
      <c r="A29" s="195">
        <v>33300</v>
      </c>
      <c r="B29" s="262">
        <v>833</v>
      </c>
      <c r="C29" s="263">
        <v>2914</v>
      </c>
      <c r="D29" s="264">
        <v>269</v>
      </c>
      <c r="E29" s="142">
        <v>1611</v>
      </c>
      <c r="F29" s="265">
        <v>1998</v>
      </c>
      <c r="G29" s="146">
        <v>1998</v>
      </c>
      <c r="H29" s="266"/>
      <c r="I29" s="139">
        <v>28</v>
      </c>
      <c r="J29" s="140">
        <v>11100</v>
      </c>
      <c r="K29" s="262">
        <v>277</v>
      </c>
      <c r="L29" s="263">
        <v>972</v>
      </c>
      <c r="M29" s="259"/>
      <c r="N29" s="141">
        <v>28</v>
      </c>
      <c r="O29" s="142">
        <v>72800</v>
      </c>
      <c r="P29" s="267">
        <v>587</v>
      </c>
      <c r="Q29" s="85">
        <v>3523</v>
      </c>
      <c r="R29" s="259"/>
      <c r="S29" s="148">
        <v>28</v>
      </c>
      <c r="T29" s="149">
        <v>57800</v>
      </c>
      <c r="U29" s="265">
        <v>3468</v>
      </c>
      <c r="V29" s="146">
        <v>3468</v>
      </c>
      <c r="W29" s="269"/>
      <c r="X29" s="199">
        <v>28</v>
      </c>
      <c r="Y29" s="199">
        <v>27600</v>
      </c>
      <c r="Z29" s="274">
        <v>55</v>
      </c>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row>
    <row r="30" spans="1:53" s="275" customFormat="1">
      <c r="A30" s="195">
        <v>34800</v>
      </c>
      <c r="B30" s="262">
        <v>870</v>
      </c>
      <c r="C30" s="263">
        <v>3045</v>
      </c>
      <c r="D30" s="264">
        <v>281</v>
      </c>
      <c r="E30" s="142">
        <v>1684</v>
      </c>
      <c r="F30" s="265">
        <v>2088</v>
      </c>
      <c r="G30" s="146">
        <v>2088</v>
      </c>
      <c r="H30" s="266"/>
      <c r="I30" s="276"/>
      <c r="J30" s="276"/>
      <c r="K30" s="259"/>
      <c r="L30" s="276"/>
      <c r="M30" s="259"/>
      <c r="N30" s="211">
        <v>29</v>
      </c>
      <c r="O30" s="142">
        <v>69800</v>
      </c>
      <c r="P30" s="267">
        <v>563</v>
      </c>
      <c r="Q30" s="85">
        <v>3378</v>
      </c>
      <c r="R30" s="259"/>
      <c r="S30" s="148">
        <v>29</v>
      </c>
      <c r="T30" s="149">
        <v>55400</v>
      </c>
      <c r="U30" s="265">
        <v>3324</v>
      </c>
      <c r="V30" s="146">
        <v>3324</v>
      </c>
      <c r="W30" s="269"/>
      <c r="X30" s="199">
        <v>29</v>
      </c>
      <c r="Y30" s="199">
        <v>27600</v>
      </c>
      <c r="Z30" s="274">
        <v>55</v>
      </c>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row>
    <row r="31" spans="1:53" s="275" customFormat="1" ht="18.75" customHeight="1">
      <c r="A31" s="195">
        <v>36300</v>
      </c>
      <c r="B31" s="262">
        <v>908</v>
      </c>
      <c r="C31" s="263">
        <v>3176</v>
      </c>
      <c r="D31" s="264">
        <v>293</v>
      </c>
      <c r="E31" s="142">
        <v>1757</v>
      </c>
      <c r="F31" s="265">
        <v>2178</v>
      </c>
      <c r="G31" s="146">
        <v>2178</v>
      </c>
      <c r="H31" s="266"/>
      <c r="I31" s="276"/>
      <c r="J31" s="276"/>
      <c r="K31" s="259"/>
      <c r="L31" s="276"/>
      <c r="M31" s="259"/>
      <c r="N31" s="211">
        <v>30</v>
      </c>
      <c r="O31" s="142">
        <v>66800</v>
      </c>
      <c r="P31" s="264">
        <v>539</v>
      </c>
      <c r="Q31" s="85">
        <v>3233</v>
      </c>
      <c r="R31" s="259"/>
      <c r="S31" s="148">
        <v>30</v>
      </c>
      <c r="T31" s="149">
        <v>53000</v>
      </c>
      <c r="U31" s="265">
        <v>3180</v>
      </c>
      <c r="V31" s="146">
        <v>3180</v>
      </c>
      <c r="W31" s="269"/>
      <c r="X31" s="199">
        <v>30</v>
      </c>
      <c r="Y31" s="199">
        <v>27600</v>
      </c>
      <c r="Z31" s="274">
        <v>55</v>
      </c>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row>
    <row r="32" spans="1:53" s="275" customFormat="1">
      <c r="A32" s="195">
        <v>38200</v>
      </c>
      <c r="B32" s="262">
        <v>955</v>
      </c>
      <c r="C32" s="263">
        <v>3342</v>
      </c>
      <c r="D32" s="264">
        <v>308</v>
      </c>
      <c r="E32" s="142">
        <v>1849</v>
      </c>
      <c r="F32" s="265">
        <v>2292</v>
      </c>
      <c r="G32" s="146">
        <v>2292</v>
      </c>
      <c r="H32" s="266"/>
      <c r="I32" s="276"/>
      <c r="J32" s="276"/>
      <c r="K32" s="259"/>
      <c r="L32" s="276"/>
      <c r="M32" s="259"/>
      <c r="N32" s="211">
        <v>31</v>
      </c>
      <c r="O32" s="142">
        <v>63800</v>
      </c>
      <c r="P32" s="264">
        <v>515</v>
      </c>
      <c r="Q32" s="85">
        <v>3087</v>
      </c>
      <c r="R32" s="259"/>
      <c r="S32" s="148">
        <v>31</v>
      </c>
      <c r="T32" s="149">
        <v>50600</v>
      </c>
      <c r="U32" s="265">
        <v>3036</v>
      </c>
      <c r="V32" s="146">
        <v>3036</v>
      </c>
      <c r="W32" s="269"/>
      <c r="X32" s="199">
        <v>31</v>
      </c>
      <c r="Y32" s="199">
        <v>27600</v>
      </c>
      <c r="Z32" s="274">
        <v>55</v>
      </c>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row>
    <row r="33" spans="1:53" s="275" customFormat="1">
      <c r="A33" s="195">
        <v>40100</v>
      </c>
      <c r="B33" s="262">
        <v>1002</v>
      </c>
      <c r="C33" s="263">
        <v>3509</v>
      </c>
      <c r="D33" s="264">
        <v>323</v>
      </c>
      <c r="E33" s="142">
        <v>1940</v>
      </c>
      <c r="F33" s="265">
        <v>2406</v>
      </c>
      <c r="G33" s="146">
        <v>2406</v>
      </c>
      <c r="H33" s="266"/>
      <c r="I33" s="276"/>
      <c r="J33" s="276"/>
      <c r="K33" s="259"/>
      <c r="L33" s="276"/>
      <c r="M33" s="259"/>
      <c r="N33" s="211">
        <v>32</v>
      </c>
      <c r="O33" s="142">
        <v>60800</v>
      </c>
      <c r="P33" s="264">
        <v>490</v>
      </c>
      <c r="Q33" s="85">
        <v>2942</v>
      </c>
      <c r="R33" s="259"/>
      <c r="S33" s="148">
        <v>32</v>
      </c>
      <c r="T33" s="149">
        <v>48200</v>
      </c>
      <c r="U33" s="265">
        <v>2892</v>
      </c>
      <c r="V33" s="146">
        <v>2892</v>
      </c>
      <c r="W33" s="269"/>
      <c r="X33" s="199">
        <v>32</v>
      </c>
      <c r="Y33" s="199">
        <v>27600</v>
      </c>
      <c r="Z33" s="274">
        <v>55</v>
      </c>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row>
    <row r="34" spans="1:53" s="275" customFormat="1">
      <c r="A34" s="195">
        <v>42000</v>
      </c>
      <c r="B34" s="262">
        <v>1050</v>
      </c>
      <c r="C34" s="263">
        <v>3675</v>
      </c>
      <c r="D34" s="264">
        <v>339</v>
      </c>
      <c r="E34" s="142">
        <v>2032</v>
      </c>
      <c r="F34" s="265">
        <v>2520</v>
      </c>
      <c r="G34" s="146">
        <v>2520</v>
      </c>
      <c r="H34" s="266"/>
      <c r="I34" s="276"/>
      <c r="J34" s="276"/>
      <c r="K34" s="259"/>
      <c r="L34" s="276"/>
      <c r="M34" s="259"/>
      <c r="N34" s="211">
        <v>33</v>
      </c>
      <c r="O34" s="142">
        <v>57800</v>
      </c>
      <c r="P34" s="264">
        <v>466</v>
      </c>
      <c r="Q34" s="85">
        <v>2797</v>
      </c>
      <c r="R34" s="259"/>
      <c r="S34" s="148">
        <v>33</v>
      </c>
      <c r="T34" s="149">
        <v>45800</v>
      </c>
      <c r="U34" s="265">
        <v>2748</v>
      </c>
      <c r="V34" s="146">
        <v>2748</v>
      </c>
      <c r="W34" s="269"/>
      <c r="X34" s="199">
        <v>33</v>
      </c>
      <c r="Y34" s="199">
        <v>27600</v>
      </c>
      <c r="Z34" s="274">
        <v>55</v>
      </c>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row>
    <row r="35" spans="1:53" s="275" customFormat="1">
      <c r="A35" s="195">
        <v>43900</v>
      </c>
      <c r="B35" s="262">
        <v>1098</v>
      </c>
      <c r="C35" s="263">
        <v>3841</v>
      </c>
      <c r="D35" s="264">
        <v>354</v>
      </c>
      <c r="E35" s="142">
        <v>2124</v>
      </c>
      <c r="F35" s="265">
        <v>2634</v>
      </c>
      <c r="G35" s="146">
        <v>2634</v>
      </c>
      <c r="H35" s="266"/>
      <c r="I35" s="276"/>
      <c r="J35" s="276"/>
      <c r="K35" s="259"/>
      <c r="L35" s="276"/>
      <c r="M35" s="259"/>
      <c r="N35" s="141">
        <v>34</v>
      </c>
      <c r="O35" s="142">
        <v>55400</v>
      </c>
      <c r="P35" s="264">
        <v>447</v>
      </c>
      <c r="Q35" s="85">
        <v>2681</v>
      </c>
      <c r="R35" s="259"/>
      <c r="S35" s="148">
        <v>34</v>
      </c>
      <c r="T35" s="149">
        <v>43900</v>
      </c>
      <c r="U35" s="265">
        <v>2634</v>
      </c>
      <c r="V35" s="146">
        <v>2634</v>
      </c>
      <c r="W35" s="269"/>
      <c r="X35" s="199">
        <v>34</v>
      </c>
      <c r="Y35" s="199">
        <v>27600</v>
      </c>
      <c r="Z35" s="274">
        <v>55</v>
      </c>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row>
    <row r="36" spans="1:53">
      <c r="A36" s="195">
        <v>45800</v>
      </c>
      <c r="B36" s="262">
        <v>1145</v>
      </c>
      <c r="C36" s="263">
        <v>4008</v>
      </c>
      <c r="D36" s="264">
        <v>369</v>
      </c>
      <c r="E36" s="142">
        <v>2216</v>
      </c>
      <c r="F36" s="265">
        <v>2748</v>
      </c>
      <c r="G36" s="146">
        <v>2748</v>
      </c>
      <c r="H36" s="266"/>
      <c r="N36" s="141">
        <v>35</v>
      </c>
      <c r="O36" s="142">
        <v>53000</v>
      </c>
      <c r="P36" s="264">
        <v>427</v>
      </c>
      <c r="Q36" s="85">
        <v>2565</v>
      </c>
      <c r="S36" s="148">
        <v>35</v>
      </c>
      <c r="T36" s="149">
        <v>42000</v>
      </c>
      <c r="U36" s="265">
        <v>2520</v>
      </c>
      <c r="V36" s="146">
        <v>2520</v>
      </c>
      <c r="W36" s="269"/>
      <c r="X36" s="199">
        <v>35</v>
      </c>
      <c r="Y36" s="199">
        <v>27600</v>
      </c>
      <c r="Z36" s="274">
        <v>55</v>
      </c>
    </row>
    <row r="37" spans="1:53">
      <c r="A37" s="195">
        <v>48200</v>
      </c>
      <c r="B37" s="262">
        <v>1145</v>
      </c>
      <c r="C37" s="263">
        <v>4008</v>
      </c>
      <c r="D37" s="264">
        <v>389</v>
      </c>
      <c r="E37" s="142">
        <v>2332</v>
      </c>
      <c r="F37" s="265">
        <v>2892</v>
      </c>
      <c r="G37" s="146">
        <v>2892</v>
      </c>
      <c r="H37" s="266"/>
      <c r="N37" s="211">
        <v>36</v>
      </c>
      <c r="O37" s="142">
        <v>50600</v>
      </c>
      <c r="P37" s="264">
        <v>408</v>
      </c>
      <c r="Q37" s="85">
        <v>2449</v>
      </c>
      <c r="S37" s="148">
        <v>36</v>
      </c>
      <c r="T37" s="149">
        <v>40100</v>
      </c>
      <c r="U37" s="265">
        <v>2406</v>
      </c>
      <c r="V37" s="146">
        <v>2406</v>
      </c>
      <c r="W37" s="269"/>
      <c r="X37" s="199">
        <v>36</v>
      </c>
      <c r="Y37" s="199">
        <v>27600</v>
      </c>
      <c r="Z37" s="274">
        <v>55</v>
      </c>
    </row>
    <row r="38" spans="1:53" s="275" customFormat="1">
      <c r="A38" s="195">
        <v>50600</v>
      </c>
      <c r="B38" s="262">
        <v>1145</v>
      </c>
      <c r="C38" s="263">
        <v>4008</v>
      </c>
      <c r="D38" s="264">
        <v>408</v>
      </c>
      <c r="E38" s="142">
        <v>2449</v>
      </c>
      <c r="F38" s="265">
        <v>3036</v>
      </c>
      <c r="G38" s="146">
        <v>3036</v>
      </c>
      <c r="H38" s="266"/>
      <c r="I38" s="276"/>
      <c r="J38" s="276"/>
      <c r="K38" s="259"/>
      <c r="L38" s="276"/>
      <c r="M38" s="259"/>
      <c r="N38" s="211">
        <v>37</v>
      </c>
      <c r="O38" s="142">
        <v>48200</v>
      </c>
      <c r="P38" s="264">
        <v>389</v>
      </c>
      <c r="Q38" s="85">
        <v>2332</v>
      </c>
      <c r="R38" s="259"/>
      <c r="S38" s="148">
        <v>37</v>
      </c>
      <c r="T38" s="149">
        <v>38200</v>
      </c>
      <c r="U38" s="265">
        <v>2292</v>
      </c>
      <c r="V38" s="146">
        <v>2292</v>
      </c>
      <c r="W38" s="269"/>
      <c r="X38" s="199">
        <v>37</v>
      </c>
      <c r="Y38" s="199">
        <v>27600</v>
      </c>
      <c r="Z38" s="274">
        <v>55</v>
      </c>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row>
    <row r="39" spans="1:53" s="275" customFormat="1">
      <c r="A39" s="195">
        <v>53000</v>
      </c>
      <c r="B39" s="262">
        <v>1145</v>
      </c>
      <c r="C39" s="263">
        <v>4008</v>
      </c>
      <c r="D39" s="264">
        <v>427</v>
      </c>
      <c r="E39" s="142">
        <v>2565</v>
      </c>
      <c r="F39" s="265">
        <v>3180</v>
      </c>
      <c r="G39" s="146">
        <v>3180</v>
      </c>
      <c r="H39" s="266"/>
      <c r="I39" s="276"/>
      <c r="J39" s="276"/>
      <c r="K39" s="259"/>
      <c r="L39" s="276"/>
      <c r="M39" s="259"/>
      <c r="N39" s="211">
        <v>38</v>
      </c>
      <c r="O39" s="142">
        <v>45800</v>
      </c>
      <c r="P39" s="264">
        <v>369</v>
      </c>
      <c r="Q39" s="85">
        <v>2216</v>
      </c>
      <c r="R39" s="259"/>
      <c r="S39" s="148">
        <v>38</v>
      </c>
      <c r="T39" s="149">
        <v>36300</v>
      </c>
      <c r="U39" s="265">
        <v>2178</v>
      </c>
      <c r="V39" s="146">
        <v>2178</v>
      </c>
      <c r="W39" s="269"/>
      <c r="X39" s="199"/>
      <c r="Y39" s="201"/>
      <c r="Z39" s="274"/>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row>
    <row r="40" spans="1:53" s="275" customFormat="1">
      <c r="A40" s="195">
        <v>55400</v>
      </c>
      <c r="B40" s="262">
        <v>1145</v>
      </c>
      <c r="C40" s="263">
        <v>4008</v>
      </c>
      <c r="D40" s="264">
        <v>447</v>
      </c>
      <c r="E40" s="142">
        <v>2681</v>
      </c>
      <c r="F40" s="265">
        <v>3324</v>
      </c>
      <c r="G40" s="146">
        <v>3324</v>
      </c>
      <c r="H40" s="266"/>
      <c r="I40" s="276"/>
      <c r="J40" s="276"/>
      <c r="K40" s="259"/>
      <c r="L40" s="276"/>
      <c r="M40" s="259"/>
      <c r="N40" s="211">
        <v>39</v>
      </c>
      <c r="O40" s="142">
        <v>43900</v>
      </c>
      <c r="P40" s="264">
        <v>354</v>
      </c>
      <c r="Q40" s="85">
        <v>2124</v>
      </c>
      <c r="R40" s="259"/>
      <c r="S40" s="148">
        <v>39</v>
      </c>
      <c r="T40" s="149">
        <v>34800</v>
      </c>
      <c r="U40" s="265">
        <v>2088</v>
      </c>
      <c r="V40" s="146">
        <v>2088</v>
      </c>
      <c r="W40" s="269"/>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row>
    <row r="41" spans="1:53" s="275" customFormat="1">
      <c r="A41" s="195">
        <v>57800</v>
      </c>
      <c r="B41" s="262">
        <v>1145</v>
      </c>
      <c r="C41" s="263">
        <v>4008</v>
      </c>
      <c r="D41" s="264">
        <v>466</v>
      </c>
      <c r="E41" s="142">
        <v>2797</v>
      </c>
      <c r="F41" s="265">
        <v>3468</v>
      </c>
      <c r="G41" s="146">
        <v>3468</v>
      </c>
      <c r="H41" s="266"/>
      <c r="I41" s="276"/>
      <c r="J41" s="276"/>
      <c r="K41" s="259"/>
      <c r="L41" s="276"/>
      <c r="M41" s="259"/>
      <c r="N41" s="211">
        <v>40</v>
      </c>
      <c r="O41" s="142">
        <v>42000</v>
      </c>
      <c r="P41" s="264">
        <v>339</v>
      </c>
      <c r="Q41" s="85">
        <v>2032</v>
      </c>
      <c r="R41" s="259"/>
      <c r="S41" s="148">
        <v>40</v>
      </c>
      <c r="T41" s="149">
        <v>33300</v>
      </c>
      <c r="U41" s="265">
        <v>1998</v>
      </c>
      <c r="V41" s="146">
        <v>1998</v>
      </c>
      <c r="W41" s="269"/>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row>
    <row r="42" spans="1:53" s="275" customFormat="1">
      <c r="A42" s="195">
        <v>60800</v>
      </c>
      <c r="B42" s="262">
        <v>1145</v>
      </c>
      <c r="C42" s="263">
        <v>4008</v>
      </c>
      <c r="D42" s="264">
        <v>490</v>
      </c>
      <c r="E42" s="142">
        <v>2942</v>
      </c>
      <c r="F42" s="265">
        <v>3648</v>
      </c>
      <c r="G42" s="146">
        <v>3648</v>
      </c>
      <c r="H42" s="266"/>
      <c r="I42" s="276"/>
      <c r="J42" s="276"/>
      <c r="K42" s="259"/>
      <c r="L42" s="276"/>
      <c r="M42" s="259"/>
      <c r="N42" s="141">
        <v>41</v>
      </c>
      <c r="O42" s="142">
        <v>40100</v>
      </c>
      <c r="P42" s="264">
        <v>323</v>
      </c>
      <c r="Q42" s="85">
        <v>1940</v>
      </c>
      <c r="R42" s="259"/>
      <c r="S42" s="148">
        <v>41</v>
      </c>
      <c r="T42" s="149">
        <v>31800</v>
      </c>
      <c r="U42" s="265">
        <v>1908</v>
      </c>
      <c r="V42" s="146">
        <v>1908</v>
      </c>
      <c r="W42" s="269"/>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row>
    <row r="43" spans="1:53">
      <c r="A43" s="195">
        <v>63800</v>
      </c>
      <c r="B43" s="262">
        <v>1145</v>
      </c>
      <c r="C43" s="263">
        <v>4008</v>
      </c>
      <c r="D43" s="264">
        <v>515</v>
      </c>
      <c r="E43" s="142">
        <v>3087</v>
      </c>
      <c r="F43" s="265">
        <v>3828</v>
      </c>
      <c r="G43" s="146">
        <v>3828</v>
      </c>
      <c r="H43" s="266"/>
      <c r="N43" s="141">
        <v>42</v>
      </c>
      <c r="O43" s="142">
        <v>38200</v>
      </c>
      <c r="P43" s="264">
        <v>308</v>
      </c>
      <c r="Q43" s="85">
        <v>1849</v>
      </c>
      <c r="S43" s="148">
        <v>42</v>
      </c>
      <c r="T43" s="149">
        <v>30300</v>
      </c>
      <c r="U43" s="265">
        <v>1818</v>
      </c>
      <c r="V43" s="146">
        <v>1818</v>
      </c>
      <c r="W43" s="269"/>
    </row>
    <row r="44" spans="1:53">
      <c r="A44" s="195">
        <v>66800</v>
      </c>
      <c r="B44" s="262">
        <v>1145</v>
      </c>
      <c r="C44" s="263">
        <v>4008</v>
      </c>
      <c r="D44" s="264">
        <v>539</v>
      </c>
      <c r="E44" s="142">
        <v>3233</v>
      </c>
      <c r="F44" s="265">
        <v>4008</v>
      </c>
      <c r="G44" s="146">
        <v>4008</v>
      </c>
      <c r="H44" s="266"/>
      <c r="N44" s="211">
        <v>43</v>
      </c>
      <c r="O44" s="142">
        <v>36300</v>
      </c>
      <c r="P44" s="264">
        <v>293</v>
      </c>
      <c r="Q44" s="85">
        <v>1757</v>
      </c>
      <c r="S44" s="148">
        <v>43</v>
      </c>
      <c r="T44" s="149">
        <v>28800</v>
      </c>
      <c r="U44" s="265">
        <v>1728</v>
      </c>
      <c r="V44" s="146">
        <v>1728</v>
      </c>
      <c r="W44" s="269"/>
    </row>
    <row r="45" spans="1:53">
      <c r="A45" s="195">
        <v>69800</v>
      </c>
      <c r="B45" s="262">
        <v>1145</v>
      </c>
      <c r="C45" s="263">
        <v>4008</v>
      </c>
      <c r="D45" s="264">
        <v>563</v>
      </c>
      <c r="E45" s="142">
        <v>3378</v>
      </c>
      <c r="F45" s="265">
        <v>4188</v>
      </c>
      <c r="G45" s="146">
        <v>4188</v>
      </c>
      <c r="H45" s="266"/>
      <c r="N45" s="211">
        <v>44</v>
      </c>
      <c r="O45" s="142">
        <v>34800</v>
      </c>
      <c r="P45" s="264">
        <v>281</v>
      </c>
      <c r="Q45" s="85">
        <v>1684</v>
      </c>
      <c r="S45" s="148">
        <v>44</v>
      </c>
      <c r="T45" s="205">
        <v>28590</v>
      </c>
      <c r="U45" s="272">
        <v>1715</v>
      </c>
      <c r="V45" s="238">
        <v>1715</v>
      </c>
      <c r="W45" s="269"/>
    </row>
    <row r="46" spans="1:53">
      <c r="A46" s="195">
        <v>72800</v>
      </c>
      <c r="B46" s="262">
        <v>1145</v>
      </c>
      <c r="C46" s="263">
        <v>4008</v>
      </c>
      <c r="D46" s="267">
        <v>587</v>
      </c>
      <c r="E46" s="142">
        <v>3523</v>
      </c>
      <c r="F46" s="268">
        <v>4368</v>
      </c>
      <c r="G46" s="146">
        <v>4368</v>
      </c>
      <c r="H46" s="266"/>
      <c r="N46" s="211">
        <v>45</v>
      </c>
      <c r="O46" s="142">
        <v>33300</v>
      </c>
      <c r="P46" s="264">
        <v>269</v>
      </c>
      <c r="Q46" s="85">
        <v>1611</v>
      </c>
      <c r="S46" s="148">
        <v>45</v>
      </c>
      <c r="T46" s="205">
        <v>27600</v>
      </c>
      <c r="U46" s="272">
        <v>1656</v>
      </c>
      <c r="V46" s="238">
        <v>1656</v>
      </c>
      <c r="W46" s="269"/>
    </row>
    <row r="47" spans="1:53">
      <c r="A47" s="195">
        <v>76500</v>
      </c>
      <c r="B47" s="262">
        <v>1145</v>
      </c>
      <c r="C47" s="263">
        <v>4008</v>
      </c>
      <c r="D47" s="267">
        <v>617</v>
      </c>
      <c r="E47" s="142">
        <v>3702</v>
      </c>
      <c r="F47" s="268">
        <v>4590</v>
      </c>
      <c r="G47" s="146">
        <v>4590</v>
      </c>
      <c r="H47" s="266"/>
      <c r="N47" s="211">
        <v>46</v>
      </c>
      <c r="O47" s="142">
        <v>31800</v>
      </c>
      <c r="P47" s="264">
        <v>256</v>
      </c>
      <c r="Q47" s="85">
        <v>1539</v>
      </c>
      <c r="S47" s="148">
        <v>46</v>
      </c>
      <c r="T47" s="149">
        <v>26400</v>
      </c>
      <c r="U47" s="265">
        <v>1584</v>
      </c>
      <c r="V47" s="146">
        <v>1584</v>
      </c>
      <c r="W47" s="269"/>
    </row>
    <row r="48" spans="1:53">
      <c r="A48" s="195">
        <v>80200</v>
      </c>
      <c r="B48" s="262">
        <v>1145</v>
      </c>
      <c r="C48" s="263">
        <v>4008</v>
      </c>
      <c r="D48" s="267">
        <v>647</v>
      </c>
      <c r="E48" s="142">
        <v>3881</v>
      </c>
      <c r="F48" s="268">
        <v>4812</v>
      </c>
      <c r="G48" s="146">
        <v>4812</v>
      </c>
      <c r="H48" s="266"/>
      <c r="N48" s="211">
        <v>47</v>
      </c>
      <c r="O48" s="142">
        <v>30300</v>
      </c>
      <c r="P48" s="264">
        <v>244</v>
      </c>
      <c r="Q48" s="85">
        <v>1466</v>
      </c>
      <c r="S48" s="148">
        <v>47</v>
      </c>
      <c r="T48" s="149">
        <v>25250</v>
      </c>
      <c r="U48" s="265">
        <v>1515</v>
      </c>
      <c r="V48" s="146">
        <v>1515</v>
      </c>
      <c r="W48" s="269"/>
    </row>
    <row r="49" spans="1:23">
      <c r="A49" s="195">
        <v>83900</v>
      </c>
      <c r="B49" s="262">
        <v>1145</v>
      </c>
      <c r="C49" s="263">
        <v>4008</v>
      </c>
      <c r="D49" s="267">
        <v>677</v>
      </c>
      <c r="E49" s="142">
        <v>4060</v>
      </c>
      <c r="F49" s="268">
        <v>5034</v>
      </c>
      <c r="G49" s="146">
        <v>5034</v>
      </c>
      <c r="H49" s="266"/>
      <c r="N49" s="141">
        <v>48</v>
      </c>
      <c r="O49" s="142">
        <v>28800</v>
      </c>
      <c r="P49" s="264">
        <v>232</v>
      </c>
      <c r="Q49" s="142">
        <v>1394</v>
      </c>
      <c r="S49" s="148">
        <v>48</v>
      </c>
      <c r="T49" s="149">
        <v>24000</v>
      </c>
      <c r="U49" s="265">
        <v>1440</v>
      </c>
      <c r="V49" s="146">
        <v>1440</v>
      </c>
      <c r="W49" s="269"/>
    </row>
    <row r="50" spans="1:23">
      <c r="A50" s="195">
        <v>87600</v>
      </c>
      <c r="B50" s="262">
        <v>1145</v>
      </c>
      <c r="C50" s="263">
        <v>4008</v>
      </c>
      <c r="D50" s="267">
        <v>707</v>
      </c>
      <c r="E50" s="142">
        <v>4239</v>
      </c>
      <c r="F50" s="268">
        <v>5256</v>
      </c>
      <c r="G50" s="146">
        <v>5256</v>
      </c>
      <c r="H50" s="266"/>
      <c r="N50" s="141">
        <v>49</v>
      </c>
      <c r="O50" s="142">
        <v>27600</v>
      </c>
      <c r="P50" s="289">
        <v>222</v>
      </c>
      <c r="Q50" s="142">
        <v>1329</v>
      </c>
      <c r="S50" s="148">
        <v>49</v>
      </c>
      <c r="T50" s="149">
        <v>23100</v>
      </c>
      <c r="U50" s="265">
        <v>1386</v>
      </c>
      <c r="V50" s="146">
        <v>1386</v>
      </c>
      <c r="W50" s="269"/>
    </row>
    <row r="51" spans="1:23">
      <c r="A51" s="195">
        <v>92100</v>
      </c>
      <c r="B51" s="262">
        <v>1145</v>
      </c>
      <c r="C51" s="263">
        <v>4008</v>
      </c>
      <c r="D51" s="267">
        <v>743</v>
      </c>
      <c r="E51" s="142">
        <v>4457</v>
      </c>
      <c r="F51" s="268">
        <v>5526</v>
      </c>
      <c r="G51" s="146">
        <v>5526</v>
      </c>
      <c r="H51" s="266"/>
      <c r="N51" s="211">
        <v>50</v>
      </c>
      <c r="O51" s="205"/>
      <c r="P51" s="264"/>
      <c r="Q51" s="85"/>
      <c r="S51" s="148">
        <v>50</v>
      </c>
      <c r="T51" s="149">
        <v>22000</v>
      </c>
      <c r="U51" s="265">
        <v>1320</v>
      </c>
      <c r="V51" s="146">
        <v>1320</v>
      </c>
      <c r="W51" s="269"/>
    </row>
    <row r="52" spans="1:23">
      <c r="A52" s="195">
        <v>96600</v>
      </c>
      <c r="B52" s="262">
        <v>1145</v>
      </c>
      <c r="C52" s="263">
        <v>4008</v>
      </c>
      <c r="D52" s="267">
        <v>779</v>
      </c>
      <c r="E52" s="142">
        <v>4675</v>
      </c>
      <c r="F52" s="268">
        <v>5796</v>
      </c>
      <c r="G52" s="146">
        <v>5796</v>
      </c>
      <c r="H52" s="266"/>
      <c r="N52" s="141"/>
      <c r="O52" s="264"/>
      <c r="P52" s="264"/>
      <c r="Q52" s="85"/>
      <c r="S52" s="148">
        <v>51</v>
      </c>
      <c r="T52" s="149">
        <v>21009</v>
      </c>
      <c r="U52" s="265">
        <v>1261</v>
      </c>
      <c r="V52" s="146">
        <v>1261</v>
      </c>
      <c r="W52" s="269"/>
    </row>
    <row r="53" spans="1:23">
      <c r="A53" s="195">
        <v>101100</v>
      </c>
      <c r="B53" s="262">
        <v>1145</v>
      </c>
      <c r="C53" s="263">
        <v>4008</v>
      </c>
      <c r="D53" s="267">
        <v>815</v>
      </c>
      <c r="E53" s="142">
        <v>4892</v>
      </c>
      <c r="F53" s="268">
        <v>6066</v>
      </c>
      <c r="G53" s="146">
        <v>6066</v>
      </c>
      <c r="H53" s="266"/>
      <c r="N53" s="141"/>
      <c r="O53" s="142"/>
      <c r="P53" s="264"/>
      <c r="Q53" s="85"/>
      <c r="S53" s="148">
        <v>52</v>
      </c>
      <c r="T53" s="149">
        <v>20008</v>
      </c>
      <c r="U53" s="265">
        <v>1200</v>
      </c>
      <c r="V53" s="146">
        <v>1200</v>
      </c>
      <c r="W53" s="269"/>
    </row>
    <row r="54" spans="1:23">
      <c r="A54" s="195">
        <v>105600</v>
      </c>
      <c r="B54" s="262">
        <v>1145</v>
      </c>
      <c r="C54" s="263">
        <v>4008</v>
      </c>
      <c r="D54" s="267">
        <v>852</v>
      </c>
      <c r="E54" s="142">
        <v>5110</v>
      </c>
      <c r="F54" s="268">
        <v>6336</v>
      </c>
      <c r="G54" s="146">
        <v>6336</v>
      </c>
      <c r="H54" s="266"/>
      <c r="N54" s="141"/>
      <c r="O54" s="142"/>
      <c r="P54" s="264"/>
      <c r="Q54" s="85"/>
      <c r="S54" s="148">
        <v>53</v>
      </c>
      <c r="T54" s="149">
        <v>19047</v>
      </c>
      <c r="U54" s="265">
        <v>1143</v>
      </c>
      <c r="V54" s="146">
        <v>1143</v>
      </c>
      <c r="W54" s="269"/>
    </row>
    <row r="55" spans="1:23">
      <c r="A55" s="195">
        <v>110100</v>
      </c>
      <c r="B55" s="262">
        <v>1145</v>
      </c>
      <c r="C55" s="263">
        <v>4008</v>
      </c>
      <c r="D55" s="267">
        <v>888</v>
      </c>
      <c r="E55" s="142">
        <v>5328</v>
      </c>
      <c r="F55" s="268">
        <v>6606</v>
      </c>
      <c r="G55" s="146">
        <v>6606</v>
      </c>
      <c r="H55" s="266"/>
      <c r="N55" s="141"/>
      <c r="O55" s="142"/>
      <c r="P55" s="264"/>
      <c r="Q55" s="85"/>
      <c r="S55" s="148">
        <v>54</v>
      </c>
      <c r="T55" s="149">
        <v>17880</v>
      </c>
      <c r="U55" s="265">
        <v>1073</v>
      </c>
      <c r="V55" s="146">
        <v>1073</v>
      </c>
      <c r="W55" s="269"/>
    </row>
    <row r="56" spans="1:23">
      <c r="A56" s="195">
        <v>115500</v>
      </c>
      <c r="B56" s="262">
        <v>1145</v>
      </c>
      <c r="C56" s="263">
        <v>4008</v>
      </c>
      <c r="D56" s="267">
        <v>932</v>
      </c>
      <c r="E56" s="142">
        <v>5589</v>
      </c>
      <c r="F56" s="268">
        <v>6930</v>
      </c>
      <c r="G56" s="146">
        <v>6930</v>
      </c>
      <c r="H56" s="266"/>
      <c r="N56" s="141"/>
      <c r="O56" s="142"/>
      <c r="P56" s="264"/>
      <c r="Q56" s="85"/>
      <c r="S56" s="148">
        <v>55</v>
      </c>
      <c r="T56" s="149">
        <v>17280</v>
      </c>
      <c r="U56" s="265">
        <v>1037</v>
      </c>
      <c r="V56" s="146">
        <v>1037</v>
      </c>
      <c r="W56" s="269"/>
    </row>
    <row r="57" spans="1:23" ht="17.25" thickBot="1">
      <c r="A57" s="195">
        <v>120900</v>
      </c>
      <c r="B57" s="262">
        <v>1145</v>
      </c>
      <c r="C57" s="263">
        <v>4008</v>
      </c>
      <c r="D57" s="267">
        <v>975</v>
      </c>
      <c r="E57" s="142">
        <v>5850</v>
      </c>
      <c r="F57" s="268">
        <v>7254</v>
      </c>
      <c r="G57" s="146">
        <v>7254</v>
      </c>
      <c r="H57" s="266"/>
      <c r="N57" s="214"/>
      <c r="O57" s="143"/>
      <c r="P57" s="277"/>
      <c r="Q57" s="215"/>
      <c r="S57" s="148">
        <v>56</v>
      </c>
      <c r="T57" s="149">
        <v>16500</v>
      </c>
      <c r="U57" s="265">
        <v>990</v>
      </c>
      <c r="V57" s="146">
        <v>990</v>
      </c>
      <c r="W57" s="269"/>
    </row>
    <row r="58" spans="1:23">
      <c r="A58" s="195">
        <v>126300</v>
      </c>
      <c r="B58" s="262">
        <v>1145</v>
      </c>
      <c r="C58" s="263">
        <v>4008</v>
      </c>
      <c r="D58" s="267">
        <v>1019</v>
      </c>
      <c r="E58" s="142">
        <v>6112</v>
      </c>
      <c r="F58" s="268">
        <v>7578</v>
      </c>
      <c r="G58" s="146">
        <v>7578</v>
      </c>
      <c r="H58" s="266"/>
      <c r="N58" s="235"/>
      <c r="O58" s="235"/>
      <c r="Q58" s="235"/>
      <c r="S58" s="148">
        <v>57</v>
      </c>
      <c r="T58" s="149">
        <v>15840</v>
      </c>
      <c r="U58" s="265">
        <v>950</v>
      </c>
      <c r="V58" s="146">
        <v>950</v>
      </c>
      <c r="W58" s="269"/>
    </row>
    <row r="59" spans="1:23">
      <c r="A59" s="195">
        <v>131700</v>
      </c>
      <c r="B59" s="262">
        <v>1145</v>
      </c>
      <c r="C59" s="263">
        <v>4008</v>
      </c>
      <c r="D59" s="267">
        <v>1062</v>
      </c>
      <c r="E59" s="142">
        <v>6373</v>
      </c>
      <c r="F59" s="268">
        <v>7902</v>
      </c>
      <c r="G59" s="146">
        <v>7902</v>
      </c>
      <c r="H59" s="266"/>
      <c r="N59" s="235"/>
      <c r="O59" s="235"/>
      <c r="Q59" s="235"/>
      <c r="S59" s="148">
        <v>58</v>
      </c>
      <c r="T59" s="149">
        <v>13500</v>
      </c>
      <c r="U59" s="265">
        <v>810</v>
      </c>
      <c r="V59" s="146">
        <v>810</v>
      </c>
      <c r="W59" s="269"/>
    </row>
    <row r="60" spans="1:23">
      <c r="A60" s="195">
        <v>137100</v>
      </c>
      <c r="B60" s="262">
        <v>1145</v>
      </c>
      <c r="C60" s="263">
        <v>4008</v>
      </c>
      <c r="D60" s="267">
        <v>1106</v>
      </c>
      <c r="E60" s="142">
        <v>6634</v>
      </c>
      <c r="F60" s="268">
        <v>8226</v>
      </c>
      <c r="G60" s="146">
        <v>8226</v>
      </c>
      <c r="H60" s="266"/>
      <c r="S60" s="148">
        <v>59</v>
      </c>
      <c r="T60" s="149">
        <v>12540</v>
      </c>
      <c r="U60" s="265">
        <v>752</v>
      </c>
      <c r="V60" s="146">
        <v>752</v>
      </c>
      <c r="W60" s="269"/>
    </row>
    <row r="61" spans="1:23">
      <c r="A61" s="195">
        <v>142500</v>
      </c>
      <c r="B61" s="262">
        <v>1145</v>
      </c>
      <c r="C61" s="263">
        <v>4008</v>
      </c>
      <c r="D61" s="267">
        <v>1149</v>
      </c>
      <c r="E61" s="142">
        <v>6896</v>
      </c>
      <c r="F61" s="268">
        <v>8550</v>
      </c>
      <c r="G61" s="146">
        <v>8550</v>
      </c>
      <c r="H61" s="266"/>
      <c r="S61" s="148">
        <v>60</v>
      </c>
      <c r="T61" s="149">
        <v>11100</v>
      </c>
      <c r="U61" s="265">
        <v>666</v>
      </c>
      <c r="V61" s="146">
        <v>666</v>
      </c>
      <c r="W61" s="269"/>
    </row>
    <row r="62" spans="1:23">
      <c r="A62" s="195">
        <v>147900</v>
      </c>
      <c r="B62" s="262">
        <v>1145</v>
      </c>
      <c r="C62" s="263">
        <v>4008</v>
      </c>
      <c r="D62" s="267">
        <v>1193</v>
      </c>
      <c r="E62" s="142">
        <v>7157</v>
      </c>
      <c r="F62" s="268">
        <v>8874</v>
      </c>
      <c r="G62" s="146">
        <v>8874</v>
      </c>
      <c r="H62" s="266"/>
      <c r="S62" s="148">
        <v>61</v>
      </c>
      <c r="T62" s="149">
        <v>9900</v>
      </c>
      <c r="U62" s="265">
        <v>594</v>
      </c>
      <c r="V62" s="146">
        <v>594</v>
      </c>
      <c r="W62" s="269"/>
    </row>
    <row r="63" spans="1:23">
      <c r="A63" s="195">
        <v>150000</v>
      </c>
      <c r="B63" s="262">
        <v>1145</v>
      </c>
      <c r="C63" s="263">
        <v>4008</v>
      </c>
      <c r="D63" s="267">
        <v>1210</v>
      </c>
      <c r="E63" s="142">
        <v>7259</v>
      </c>
      <c r="F63" s="268">
        <v>9000</v>
      </c>
      <c r="G63" s="146">
        <v>9000</v>
      </c>
      <c r="H63" s="266"/>
      <c r="S63" s="148">
        <v>62</v>
      </c>
      <c r="T63" s="149">
        <v>8700</v>
      </c>
      <c r="U63" s="265">
        <v>522</v>
      </c>
      <c r="V63" s="146">
        <v>522</v>
      </c>
    </row>
    <row r="64" spans="1:23">
      <c r="A64" s="195">
        <v>156400</v>
      </c>
      <c r="B64" s="262">
        <v>1145</v>
      </c>
      <c r="C64" s="263">
        <v>4008</v>
      </c>
      <c r="D64" s="267">
        <v>1261</v>
      </c>
      <c r="E64" s="142">
        <v>7568</v>
      </c>
      <c r="F64" s="268">
        <v>9000</v>
      </c>
      <c r="G64" s="146">
        <v>9000</v>
      </c>
      <c r="H64" s="266"/>
      <c r="S64" s="148">
        <v>63</v>
      </c>
      <c r="T64" s="149">
        <v>7500</v>
      </c>
      <c r="U64" s="265">
        <v>450</v>
      </c>
      <c r="V64" s="146">
        <v>450</v>
      </c>
    </row>
    <row r="65" spans="1:22">
      <c r="A65" s="195">
        <v>162800</v>
      </c>
      <c r="B65" s="262">
        <v>1145</v>
      </c>
      <c r="C65" s="263">
        <v>4008</v>
      </c>
      <c r="D65" s="267">
        <v>1313</v>
      </c>
      <c r="E65" s="142">
        <v>7878</v>
      </c>
      <c r="F65" s="268">
        <v>9000</v>
      </c>
      <c r="G65" s="146">
        <v>9000</v>
      </c>
      <c r="H65" s="266"/>
      <c r="S65" s="206">
        <v>64</v>
      </c>
      <c r="T65" s="149">
        <v>6000</v>
      </c>
      <c r="U65" s="265">
        <v>360</v>
      </c>
      <c r="V65" s="146">
        <v>360</v>
      </c>
    </row>
    <row r="66" spans="1:22">
      <c r="A66" s="195">
        <v>169200</v>
      </c>
      <c r="B66" s="262">
        <v>1145</v>
      </c>
      <c r="C66" s="263">
        <v>4008</v>
      </c>
      <c r="D66" s="267">
        <v>1365</v>
      </c>
      <c r="E66" s="142">
        <v>8188</v>
      </c>
      <c r="F66" s="268">
        <v>9000</v>
      </c>
      <c r="G66" s="146">
        <v>9000</v>
      </c>
      <c r="H66" s="266"/>
      <c r="S66" s="278">
        <v>65</v>
      </c>
      <c r="T66" s="149">
        <v>4500</v>
      </c>
      <c r="U66" s="265">
        <v>270</v>
      </c>
      <c r="V66" s="146">
        <v>270</v>
      </c>
    </row>
    <row r="67" spans="1:22">
      <c r="A67" s="195">
        <v>175600</v>
      </c>
      <c r="B67" s="262">
        <v>1145</v>
      </c>
      <c r="C67" s="263">
        <v>4008</v>
      </c>
      <c r="D67" s="267">
        <v>1416</v>
      </c>
      <c r="E67" s="142">
        <v>8497</v>
      </c>
      <c r="F67" s="268">
        <v>9000</v>
      </c>
      <c r="G67" s="146">
        <v>9000</v>
      </c>
      <c r="H67" s="266"/>
      <c r="S67" s="278">
        <v>66</v>
      </c>
      <c r="T67" s="149">
        <v>3000</v>
      </c>
      <c r="U67" s="265">
        <v>180</v>
      </c>
      <c r="V67" s="146">
        <v>180</v>
      </c>
    </row>
    <row r="68" spans="1:22" ht="17.25" thickBot="1">
      <c r="A68" s="195">
        <v>182000</v>
      </c>
      <c r="B68" s="262">
        <v>1145</v>
      </c>
      <c r="C68" s="263">
        <v>4008</v>
      </c>
      <c r="D68" s="267">
        <v>1468</v>
      </c>
      <c r="E68" s="142">
        <v>8807</v>
      </c>
      <c r="F68" s="268">
        <v>9000</v>
      </c>
      <c r="G68" s="146">
        <v>9000</v>
      </c>
      <c r="H68" s="266"/>
      <c r="S68" s="279">
        <v>67</v>
      </c>
      <c r="T68" s="150">
        <v>1500</v>
      </c>
      <c r="U68" s="280">
        <v>90</v>
      </c>
      <c r="V68" s="147">
        <v>90</v>
      </c>
    </row>
    <row r="69" spans="1:22">
      <c r="A69" s="208">
        <v>189500</v>
      </c>
      <c r="B69" s="262">
        <v>1145</v>
      </c>
      <c r="C69" s="263">
        <v>4008</v>
      </c>
      <c r="D69" s="281">
        <v>1528</v>
      </c>
      <c r="E69" s="209">
        <v>9170</v>
      </c>
      <c r="F69" s="282"/>
      <c r="G69" s="210"/>
      <c r="H69" s="266"/>
      <c r="S69" s="283"/>
      <c r="T69" s="236"/>
      <c r="U69" s="284"/>
      <c r="V69" s="236"/>
    </row>
    <row r="70" spans="1:22">
      <c r="A70" s="208">
        <v>197000</v>
      </c>
      <c r="B70" s="262">
        <v>1145</v>
      </c>
      <c r="C70" s="263">
        <v>4008</v>
      </c>
      <c r="D70" s="281">
        <v>1589</v>
      </c>
      <c r="E70" s="209">
        <v>9533</v>
      </c>
      <c r="F70" s="282"/>
      <c r="G70" s="210"/>
      <c r="H70" s="266"/>
      <c r="S70" s="283"/>
      <c r="T70" s="236"/>
      <c r="U70" s="284"/>
      <c r="V70" s="236"/>
    </row>
    <row r="71" spans="1:22">
      <c r="A71" s="208">
        <v>204500</v>
      </c>
      <c r="B71" s="262">
        <v>1145</v>
      </c>
      <c r="C71" s="263">
        <v>4008</v>
      </c>
      <c r="D71" s="281">
        <v>1649</v>
      </c>
      <c r="E71" s="209">
        <v>9896</v>
      </c>
      <c r="F71" s="282"/>
      <c r="G71" s="210"/>
      <c r="H71" s="266"/>
      <c r="S71" s="283"/>
      <c r="T71" s="236"/>
      <c r="U71" s="284"/>
      <c r="V71" s="236"/>
    </row>
    <row r="72" spans="1:22">
      <c r="A72" s="208">
        <v>212000</v>
      </c>
      <c r="B72" s="262">
        <v>1145</v>
      </c>
      <c r="C72" s="263">
        <v>4008</v>
      </c>
      <c r="D72" s="281">
        <v>1710</v>
      </c>
      <c r="E72" s="209">
        <v>10259</v>
      </c>
      <c r="F72" s="282"/>
      <c r="G72" s="210"/>
      <c r="H72" s="266"/>
      <c r="S72" s="283"/>
      <c r="T72" s="236"/>
      <c r="U72" s="284"/>
      <c r="V72" s="236"/>
    </row>
    <row r="73" spans="1:22" ht="17.25" thickBot="1">
      <c r="A73" s="204">
        <v>219500</v>
      </c>
      <c r="B73" s="262">
        <v>1145</v>
      </c>
      <c r="C73" s="263">
        <v>4008</v>
      </c>
      <c r="D73" s="285">
        <v>1770</v>
      </c>
      <c r="E73" s="143">
        <v>10622</v>
      </c>
      <c r="F73" s="286"/>
      <c r="G73" s="147"/>
      <c r="H73" s="266"/>
    </row>
  </sheetData>
  <sheetProtection algorithmName="SHA-512" hashValue="6fgfJoXOVFqXJ5LgrjbqrNwoAYV0gpcBLvXrEFLy1GhEI2DOtkoN1YT3SBjk5mc4PvSdGQdlyp2rmsDIQShivQ==" saltValue="NeuxC+oCbyxdOXUdKxHz2A==" spinCount="100000" sheet="1" objects="1" scenarios="1" selectLockedCells="1" selectUnlockedCells="1"/>
  <phoneticPr fontId="2" type="noConversion"/>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J22"/>
  <sheetViews>
    <sheetView topLeftCell="M1" workbookViewId="0">
      <selection activeCell="U20" sqref="A1:XFD1048576"/>
    </sheetView>
  </sheetViews>
  <sheetFormatPr defaultColWidth="8.875" defaultRowHeight="15.75"/>
  <cols>
    <col min="1" max="6" width="0" style="1" hidden="1" customWidth="1"/>
    <col min="7" max="7" width="14.625" style="1" hidden="1" customWidth="1"/>
    <col min="8" max="8" width="14.25" style="1" hidden="1" customWidth="1"/>
    <col min="9" max="12" width="0" style="1" hidden="1" customWidth="1"/>
    <col min="13" max="13" width="8.875" style="1"/>
    <col min="14" max="14" width="9" style="1" bestFit="1" customWidth="1"/>
    <col min="15" max="17" width="9.5" style="1" bestFit="1" customWidth="1"/>
    <col min="18" max="21" width="8.875" style="1"/>
    <col min="22" max="23" width="9" style="1" bestFit="1" customWidth="1"/>
    <col min="24" max="26" width="8.875" style="1"/>
    <col min="27" max="30" width="9" style="1" bestFit="1" customWidth="1"/>
    <col min="31" max="31" width="11" style="1" customWidth="1"/>
    <col min="32" max="32" width="14.125" style="1" customWidth="1"/>
    <col min="33" max="33" width="21.75" style="1" customWidth="1"/>
    <col min="34" max="36" width="23.375" style="1" customWidth="1"/>
    <col min="37" max="16384" width="8.875" style="1"/>
  </cols>
  <sheetData>
    <row r="1" spans="1:36" ht="27.75">
      <c r="A1" s="355"/>
      <c r="B1" s="355"/>
      <c r="C1" s="355"/>
      <c r="D1" s="355"/>
      <c r="E1" s="355"/>
      <c r="F1" s="355"/>
      <c r="G1" s="355"/>
      <c r="H1" s="355"/>
      <c r="I1" s="355"/>
      <c r="J1" s="355"/>
      <c r="K1" s="355"/>
      <c r="L1" s="355"/>
      <c r="M1" s="356" t="s">
        <v>10</v>
      </c>
      <c r="N1" s="356"/>
      <c r="O1" s="356"/>
      <c r="P1" s="356"/>
      <c r="Q1" s="356"/>
      <c r="R1" s="356"/>
      <c r="S1" s="356"/>
      <c r="T1" s="356"/>
      <c r="U1" s="356"/>
      <c r="V1" s="356"/>
      <c r="W1" s="356"/>
      <c r="AA1" s="28"/>
      <c r="AB1" s="28" t="s">
        <v>28</v>
      </c>
      <c r="AC1" s="21" t="s">
        <v>41</v>
      </c>
      <c r="AD1" s="22" t="s">
        <v>42</v>
      </c>
      <c r="AE1" s="21" t="s">
        <v>43</v>
      </c>
      <c r="AF1" s="23"/>
      <c r="AG1" s="28"/>
      <c r="AH1" s="20"/>
      <c r="AI1" s="49"/>
      <c r="AJ1" s="49"/>
    </row>
    <row r="2" spans="1:36" ht="20.25" thickBot="1">
      <c r="A2" s="31"/>
      <c r="M2" s="3" t="s">
        <v>11</v>
      </c>
      <c r="N2" s="3"/>
      <c r="O2" s="28"/>
      <c r="P2" s="28"/>
      <c r="Q2" s="28"/>
      <c r="R2" s="28"/>
      <c r="S2" s="28"/>
      <c r="T2" s="28"/>
      <c r="U2" s="28"/>
      <c r="V2" s="28"/>
      <c r="W2" s="28"/>
      <c r="AA2" s="26" t="s">
        <v>44</v>
      </c>
      <c r="AB2" s="26"/>
      <c r="AC2" s="385" t="s">
        <v>41</v>
      </c>
      <c r="AD2" s="385"/>
      <c r="AE2" s="386" t="s">
        <v>42</v>
      </c>
      <c r="AF2" s="387"/>
      <c r="AG2" s="385" t="s">
        <v>43</v>
      </c>
      <c r="AH2" s="385"/>
      <c r="AI2" s="50"/>
      <c r="AJ2" s="52" t="s">
        <v>66</v>
      </c>
    </row>
    <row r="3" spans="1:36" ht="19.899999999999999" customHeight="1">
      <c r="A3" s="33"/>
      <c r="B3" s="357"/>
      <c r="C3" s="358"/>
      <c r="D3" s="358"/>
      <c r="E3" s="358"/>
      <c r="F3" s="359"/>
      <c r="G3" s="357"/>
      <c r="H3" s="358"/>
      <c r="I3" s="358"/>
      <c r="J3" s="358"/>
      <c r="K3" s="358"/>
      <c r="L3" s="359"/>
      <c r="M3" s="4" t="s">
        <v>51</v>
      </c>
      <c r="N3" s="5"/>
      <c r="O3" s="366"/>
      <c r="P3" s="366"/>
      <c r="Q3" s="367"/>
      <c r="R3" s="372" t="s">
        <v>12</v>
      </c>
      <c r="S3" s="366"/>
      <c r="T3" s="366"/>
      <c r="U3" s="366"/>
      <c r="V3" s="366"/>
      <c r="W3" s="367"/>
      <c r="AA3" s="26"/>
      <c r="AB3" s="26" t="s">
        <v>28</v>
      </c>
      <c r="AC3" s="26" t="s">
        <v>45</v>
      </c>
      <c r="AD3" s="26" t="s">
        <v>46</v>
      </c>
      <c r="AE3" s="26" t="s">
        <v>47</v>
      </c>
      <c r="AF3" s="26" t="s">
        <v>48</v>
      </c>
      <c r="AG3" s="26" t="s">
        <v>49</v>
      </c>
      <c r="AH3" s="26" t="s">
        <v>50</v>
      </c>
      <c r="AI3" s="50"/>
      <c r="AJ3" s="52" t="s">
        <v>64</v>
      </c>
    </row>
    <row r="4" spans="1:36" ht="19.5">
      <c r="A4" s="34"/>
      <c r="B4" s="360"/>
      <c r="C4" s="361"/>
      <c r="D4" s="361"/>
      <c r="E4" s="361"/>
      <c r="F4" s="362"/>
      <c r="G4" s="360"/>
      <c r="H4" s="361"/>
      <c r="I4" s="361"/>
      <c r="J4" s="361"/>
      <c r="K4" s="361"/>
      <c r="L4" s="362"/>
      <c r="M4" s="6" t="s">
        <v>52</v>
      </c>
      <c r="N4" s="7"/>
      <c r="O4" s="368"/>
      <c r="P4" s="368"/>
      <c r="Q4" s="369"/>
      <c r="R4" s="373"/>
      <c r="S4" s="368"/>
      <c r="T4" s="368"/>
      <c r="U4" s="368"/>
      <c r="V4" s="368"/>
      <c r="W4" s="369"/>
      <c r="AA4" s="32" t="s">
        <v>28</v>
      </c>
      <c r="AB4" s="32">
        <v>0</v>
      </c>
      <c r="AC4" s="32">
        <v>0</v>
      </c>
      <c r="AD4" s="32">
        <v>0</v>
      </c>
      <c r="AE4" s="32">
        <v>0</v>
      </c>
      <c r="AF4" s="32">
        <v>0</v>
      </c>
      <c r="AG4" s="32">
        <v>0</v>
      </c>
      <c r="AH4" s="32">
        <v>0</v>
      </c>
      <c r="AI4" s="51"/>
      <c r="AJ4" s="52" t="s">
        <v>65</v>
      </c>
    </row>
    <row r="5" spans="1:36" ht="20.25" thickBot="1">
      <c r="A5" s="35"/>
      <c r="B5" s="363"/>
      <c r="C5" s="364"/>
      <c r="D5" s="364"/>
      <c r="E5" s="364"/>
      <c r="F5" s="365"/>
      <c r="G5" s="363"/>
      <c r="H5" s="364"/>
      <c r="I5" s="364"/>
      <c r="J5" s="364"/>
      <c r="K5" s="364"/>
      <c r="L5" s="365"/>
      <c r="M5" s="8" t="s">
        <v>13</v>
      </c>
      <c r="N5" s="9"/>
      <c r="O5" s="370"/>
      <c r="P5" s="370"/>
      <c r="Q5" s="371"/>
      <c r="R5" s="374"/>
      <c r="S5" s="370"/>
      <c r="T5" s="370"/>
      <c r="U5" s="370"/>
      <c r="V5" s="370"/>
      <c r="W5" s="371"/>
      <c r="AA5" s="32">
        <v>1</v>
      </c>
      <c r="AB5" s="32">
        <v>0</v>
      </c>
      <c r="AC5" s="32">
        <v>5000</v>
      </c>
      <c r="AD5" s="32">
        <v>6000</v>
      </c>
      <c r="AE5" s="32">
        <v>2000</v>
      </c>
      <c r="AF5" s="32">
        <v>2000</v>
      </c>
      <c r="AG5" s="32">
        <v>2000</v>
      </c>
      <c r="AH5" s="32">
        <v>2000</v>
      </c>
      <c r="AI5" s="51"/>
      <c r="AJ5" s="51"/>
    </row>
    <row r="6" spans="1:36" ht="35.25" thickBot="1">
      <c r="A6" s="36"/>
      <c r="B6" s="37"/>
      <c r="C6" s="38"/>
      <c r="D6" s="39"/>
      <c r="E6" s="40"/>
      <c r="F6" s="39"/>
      <c r="G6" s="381"/>
      <c r="H6" s="382"/>
      <c r="I6" s="381"/>
      <c r="J6" s="382"/>
      <c r="K6" s="381"/>
      <c r="L6" s="382"/>
      <c r="M6" s="29"/>
      <c r="N6" s="29" t="s">
        <v>27</v>
      </c>
      <c r="O6" s="10" t="s">
        <v>53</v>
      </c>
      <c r="P6" s="11" t="s">
        <v>14</v>
      </c>
      <c r="Q6" s="11" t="s">
        <v>15</v>
      </c>
      <c r="R6" s="383" t="s">
        <v>24</v>
      </c>
      <c r="S6" s="384"/>
      <c r="T6" s="383" t="s">
        <v>26</v>
      </c>
      <c r="U6" s="384"/>
      <c r="V6" s="383" t="s">
        <v>25</v>
      </c>
      <c r="W6" s="384"/>
      <c r="AA6" s="32">
        <v>2</v>
      </c>
      <c r="AB6" s="32">
        <v>0</v>
      </c>
      <c r="AC6" s="32"/>
      <c r="AD6" s="32"/>
      <c r="AE6" s="32">
        <v>4000</v>
      </c>
      <c r="AF6" s="32">
        <v>4000</v>
      </c>
      <c r="AG6" s="32">
        <v>4000</v>
      </c>
      <c r="AH6" s="32">
        <v>4000</v>
      </c>
      <c r="AI6" s="51"/>
      <c r="AJ6" s="51"/>
    </row>
    <row r="7" spans="1:36" ht="20.25" thickBot="1">
      <c r="A7" s="36"/>
      <c r="B7" s="38"/>
      <c r="C7" s="38"/>
      <c r="D7" s="41"/>
      <c r="E7" s="40"/>
      <c r="F7" s="39"/>
      <c r="G7" s="42"/>
      <c r="H7" s="43"/>
      <c r="I7" s="42"/>
      <c r="J7" s="44"/>
      <c r="K7" s="42"/>
      <c r="L7" s="44"/>
      <c r="M7" s="30" t="s">
        <v>27</v>
      </c>
      <c r="N7" s="12">
        <v>0</v>
      </c>
      <c r="O7" s="13">
        <v>0</v>
      </c>
      <c r="P7" s="14">
        <v>0</v>
      </c>
      <c r="Q7" s="14">
        <v>0</v>
      </c>
      <c r="R7" s="42"/>
      <c r="S7" s="43"/>
      <c r="T7" s="42"/>
      <c r="U7" s="44"/>
      <c r="V7" s="42"/>
      <c r="W7" s="44"/>
      <c r="AA7" s="32">
        <v>3</v>
      </c>
      <c r="AB7" s="32">
        <v>0</v>
      </c>
      <c r="AC7" s="32"/>
      <c r="AD7" s="32"/>
      <c r="AE7" s="32">
        <v>6000</v>
      </c>
      <c r="AF7" s="32">
        <v>6000</v>
      </c>
      <c r="AG7" s="32">
        <v>6000</v>
      </c>
      <c r="AH7" s="32">
        <v>6000</v>
      </c>
      <c r="AI7" s="51"/>
      <c r="AJ7" s="51"/>
    </row>
    <row r="8" spans="1:36" ht="51.6" customHeight="1" thickBot="1">
      <c r="A8" s="45"/>
      <c r="B8" s="16"/>
      <c r="C8" s="16"/>
      <c r="D8" s="16"/>
      <c r="E8" s="17"/>
      <c r="F8" s="17"/>
      <c r="G8" s="388"/>
      <c r="H8" s="357"/>
      <c r="I8" s="388"/>
      <c r="J8" s="359"/>
      <c r="K8" s="375"/>
      <c r="L8" s="375"/>
      <c r="M8" s="15" t="s">
        <v>62</v>
      </c>
      <c r="N8" s="46">
        <v>0</v>
      </c>
      <c r="O8" s="16">
        <v>25350</v>
      </c>
      <c r="P8" s="17">
        <v>32450</v>
      </c>
      <c r="Q8" s="17">
        <v>37120</v>
      </c>
      <c r="R8" s="388" t="s">
        <v>34</v>
      </c>
      <c r="S8" s="357" t="s">
        <v>35</v>
      </c>
      <c r="T8" s="388" t="s">
        <v>36</v>
      </c>
      <c r="U8" s="359" t="s">
        <v>37</v>
      </c>
      <c r="V8" s="375">
        <v>6000</v>
      </c>
      <c r="W8" s="375">
        <v>5000</v>
      </c>
      <c r="AA8" s="32">
        <v>4</v>
      </c>
      <c r="AB8" s="32">
        <v>0</v>
      </c>
      <c r="AC8" s="32"/>
      <c r="AD8" s="32"/>
      <c r="AE8" s="32"/>
      <c r="AF8" s="32">
        <v>8000</v>
      </c>
      <c r="AG8" s="32">
        <v>8000</v>
      </c>
      <c r="AH8" s="32">
        <v>8000</v>
      </c>
      <c r="AI8" s="51"/>
      <c r="AJ8" s="51"/>
    </row>
    <row r="9" spans="1:36" ht="23.45" customHeight="1" thickBot="1">
      <c r="A9" s="47"/>
      <c r="B9" s="18"/>
      <c r="C9" s="18"/>
      <c r="D9" s="18"/>
      <c r="E9" s="18"/>
      <c r="F9" s="18"/>
      <c r="G9" s="389"/>
      <c r="H9" s="360"/>
      <c r="I9" s="389"/>
      <c r="J9" s="362"/>
      <c r="K9" s="376"/>
      <c r="L9" s="376"/>
      <c r="M9" s="27" t="s">
        <v>54</v>
      </c>
      <c r="N9" s="48">
        <v>0</v>
      </c>
      <c r="O9" s="18">
        <v>26300</v>
      </c>
      <c r="P9" s="18">
        <v>33190</v>
      </c>
      <c r="Q9" s="18">
        <v>37970</v>
      </c>
      <c r="R9" s="389"/>
      <c r="S9" s="360"/>
      <c r="T9" s="389"/>
      <c r="U9" s="362"/>
      <c r="V9" s="376"/>
      <c r="W9" s="376"/>
      <c r="AA9" s="32">
        <v>5</v>
      </c>
      <c r="AB9" s="32">
        <v>0</v>
      </c>
      <c r="AC9" s="32"/>
      <c r="AD9" s="32"/>
      <c r="AE9" s="32"/>
      <c r="AF9" s="32">
        <v>10000</v>
      </c>
      <c r="AG9" s="32">
        <v>10000</v>
      </c>
      <c r="AH9" s="32">
        <v>10000</v>
      </c>
      <c r="AI9" s="51"/>
      <c r="AJ9" s="51"/>
    </row>
    <row r="10" spans="1:36" ht="20.25" thickBot="1">
      <c r="A10" s="47"/>
      <c r="B10" s="18"/>
      <c r="C10" s="18"/>
      <c r="D10" s="18"/>
      <c r="E10" s="18"/>
      <c r="F10" s="18"/>
      <c r="G10" s="389"/>
      <c r="H10" s="360"/>
      <c r="I10" s="389"/>
      <c r="J10" s="362"/>
      <c r="K10" s="376"/>
      <c r="L10" s="376"/>
      <c r="M10" s="27" t="s">
        <v>55</v>
      </c>
      <c r="N10" s="48">
        <v>0</v>
      </c>
      <c r="O10" s="18">
        <v>27260</v>
      </c>
      <c r="P10" s="18">
        <v>34050</v>
      </c>
      <c r="Q10" s="18">
        <v>38930</v>
      </c>
      <c r="R10" s="389"/>
      <c r="S10" s="360"/>
      <c r="T10" s="389"/>
      <c r="U10" s="362"/>
      <c r="V10" s="376"/>
      <c r="W10" s="376"/>
      <c r="AA10" s="32">
        <v>6</v>
      </c>
      <c r="AB10" s="32">
        <v>0</v>
      </c>
      <c r="AC10" s="32"/>
      <c r="AD10" s="32"/>
      <c r="AE10" s="32"/>
      <c r="AF10" s="32"/>
      <c r="AG10" s="32">
        <v>12000</v>
      </c>
      <c r="AH10" s="32">
        <v>12000</v>
      </c>
      <c r="AI10" s="51"/>
      <c r="AJ10" s="51"/>
    </row>
    <row r="11" spans="1:36" ht="20.25" thickBot="1">
      <c r="A11" s="47"/>
      <c r="B11" s="18"/>
      <c r="C11" s="18"/>
      <c r="D11" s="18"/>
      <c r="E11" s="18"/>
      <c r="F11" s="18"/>
      <c r="G11" s="389"/>
      <c r="H11" s="360"/>
      <c r="I11" s="389"/>
      <c r="J11" s="362"/>
      <c r="K11" s="376"/>
      <c r="L11" s="376"/>
      <c r="M11" s="27" t="s">
        <v>56</v>
      </c>
      <c r="N11" s="48">
        <v>0</v>
      </c>
      <c r="O11" s="18">
        <v>28210</v>
      </c>
      <c r="P11" s="18">
        <v>34890</v>
      </c>
      <c r="Q11" s="18">
        <v>39990</v>
      </c>
      <c r="R11" s="389"/>
      <c r="S11" s="360"/>
      <c r="T11" s="389"/>
      <c r="U11" s="362"/>
      <c r="V11" s="376"/>
      <c r="W11" s="376"/>
      <c r="AA11" s="32">
        <v>7</v>
      </c>
      <c r="AB11" s="32">
        <v>0</v>
      </c>
      <c r="AC11" s="32"/>
      <c r="AD11" s="32"/>
      <c r="AE11" s="32"/>
      <c r="AF11" s="32"/>
      <c r="AG11" s="32">
        <v>14000</v>
      </c>
      <c r="AH11" s="32">
        <v>14000</v>
      </c>
      <c r="AI11" s="51"/>
      <c r="AJ11" s="51"/>
    </row>
    <row r="12" spans="1:36" ht="20.25" thickBot="1">
      <c r="A12" s="47"/>
      <c r="B12" s="18"/>
      <c r="C12" s="18"/>
      <c r="D12" s="18"/>
      <c r="E12" s="18"/>
      <c r="F12" s="18"/>
      <c r="G12" s="389"/>
      <c r="H12" s="360"/>
      <c r="I12" s="389"/>
      <c r="J12" s="362"/>
      <c r="K12" s="376"/>
      <c r="L12" s="376"/>
      <c r="M12" s="27" t="s">
        <v>57</v>
      </c>
      <c r="N12" s="48">
        <v>0</v>
      </c>
      <c r="O12" s="18">
        <v>29270</v>
      </c>
      <c r="P12" s="18">
        <v>35750</v>
      </c>
      <c r="Q12" s="18">
        <v>40940</v>
      </c>
      <c r="R12" s="389"/>
      <c r="S12" s="360"/>
      <c r="T12" s="389"/>
      <c r="U12" s="362"/>
      <c r="V12" s="376"/>
      <c r="W12" s="376"/>
      <c r="AA12" s="32">
        <v>8</v>
      </c>
      <c r="AB12" s="32">
        <v>0</v>
      </c>
      <c r="AC12" s="32"/>
      <c r="AD12" s="32"/>
      <c r="AE12" s="32"/>
      <c r="AF12" s="32"/>
      <c r="AG12" s="32">
        <v>16000</v>
      </c>
      <c r="AH12" s="32">
        <v>16000</v>
      </c>
      <c r="AI12" s="51"/>
      <c r="AJ12" s="51"/>
    </row>
    <row r="13" spans="1:36" ht="20.25" thickBot="1">
      <c r="A13" s="47"/>
      <c r="B13" s="18"/>
      <c r="C13" s="18"/>
      <c r="D13" s="18"/>
      <c r="E13" s="18"/>
      <c r="F13" s="18"/>
      <c r="G13" s="389"/>
      <c r="H13" s="360"/>
      <c r="I13" s="389"/>
      <c r="J13" s="362"/>
      <c r="K13" s="376"/>
      <c r="L13" s="376"/>
      <c r="M13" s="27" t="s">
        <v>58</v>
      </c>
      <c r="N13" s="48">
        <v>0</v>
      </c>
      <c r="O13" s="18">
        <v>30230</v>
      </c>
      <c r="P13" s="18">
        <v>36690</v>
      </c>
      <c r="Q13" s="18">
        <v>41890</v>
      </c>
      <c r="R13" s="389"/>
      <c r="S13" s="360"/>
      <c r="T13" s="389"/>
      <c r="U13" s="362"/>
      <c r="V13" s="376"/>
      <c r="W13" s="376"/>
      <c r="AA13" s="32">
        <v>9</v>
      </c>
      <c r="AB13" s="32">
        <v>0</v>
      </c>
      <c r="AC13" s="32"/>
      <c r="AD13" s="32"/>
      <c r="AE13" s="32"/>
      <c r="AF13" s="32"/>
      <c r="AG13" s="32">
        <v>18000</v>
      </c>
      <c r="AH13" s="32">
        <v>18000</v>
      </c>
      <c r="AI13" s="51"/>
      <c r="AJ13" s="51"/>
    </row>
    <row r="14" spans="1:36" ht="20.25" thickBot="1">
      <c r="A14" s="47"/>
      <c r="B14" s="18"/>
      <c r="C14" s="18"/>
      <c r="D14" s="18"/>
      <c r="E14" s="18"/>
      <c r="F14" s="18"/>
      <c r="G14" s="389"/>
      <c r="H14" s="360"/>
      <c r="I14" s="389"/>
      <c r="J14" s="362"/>
      <c r="K14" s="376"/>
      <c r="L14" s="376"/>
      <c r="M14" s="27" t="s">
        <v>59</v>
      </c>
      <c r="N14" s="48">
        <v>0</v>
      </c>
      <c r="O14" s="18">
        <v>31190</v>
      </c>
      <c r="P14" s="18">
        <v>37650</v>
      </c>
      <c r="Q14" s="18">
        <v>42850</v>
      </c>
      <c r="R14" s="389"/>
      <c r="S14" s="360"/>
      <c r="T14" s="389"/>
      <c r="U14" s="362"/>
      <c r="V14" s="376"/>
      <c r="W14" s="376"/>
      <c r="AA14" s="32">
        <v>10</v>
      </c>
      <c r="AB14" s="32">
        <v>0</v>
      </c>
      <c r="AC14" s="32"/>
      <c r="AD14" s="32"/>
      <c r="AE14" s="32"/>
      <c r="AF14" s="32"/>
      <c r="AG14" s="32">
        <v>20000</v>
      </c>
      <c r="AH14" s="32">
        <v>20000</v>
      </c>
      <c r="AI14" s="51"/>
      <c r="AJ14" s="51"/>
    </row>
    <row r="15" spans="1:36" ht="20.25" thickBot="1">
      <c r="A15" s="47"/>
      <c r="B15" s="18"/>
      <c r="C15" s="18"/>
      <c r="D15" s="18"/>
      <c r="E15" s="18"/>
      <c r="F15" s="18"/>
      <c r="G15" s="390"/>
      <c r="H15" s="363"/>
      <c r="I15" s="390"/>
      <c r="J15" s="365"/>
      <c r="K15" s="376"/>
      <c r="L15" s="376"/>
      <c r="M15" s="27" t="s">
        <v>60</v>
      </c>
      <c r="N15" s="48">
        <v>0</v>
      </c>
      <c r="O15" s="18">
        <v>32130</v>
      </c>
      <c r="P15" s="18">
        <v>38610</v>
      </c>
      <c r="Q15" s="18">
        <v>43910</v>
      </c>
      <c r="R15" s="390"/>
      <c r="S15" s="363"/>
      <c r="T15" s="390"/>
      <c r="U15" s="365"/>
      <c r="V15" s="376"/>
      <c r="W15" s="376"/>
      <c r="AA15" s="32">
        <v>11</v>
      </c>
      <c r="AB15" s="32">
        <v>0</v>
      </c>
      <c r="AC15" s="32"/>
      <c r="AD15" s="32"/>
      <c r="AE15" s="32"/>
      <c r="AF15" s="32"/>
      <c r="AG15" s="32">
        <v>22000</v>
      </c>
      <c r="AH15" s="32">
        <v>22000</v>
      </c>
      <c r="AI15" s="51"/>
      <c r="AJ15" s="51"/>
    </row>
    <row r="16" spans="1:36" ht="20.25" thickBot="1">
      <c r="A16" s="47"/>
      <c r="B16" s="18"/>
      <c r="C16" s="18"/>
      <c r="D16" s="18"/>
      <c r="E16" s="18"/>
      <c r="F16" s="18"/>
      <c r="G16" s="378"/>
      <c r="H16" s="379"/>
      <c r="I16" s="379"/>
      <c r="J16" s="380"/>
      <c r="K16" s="377"/>
      <c r="L16" s="377"/>
      <c r="M16" s="27" t="s">
        <v>61</v>
      </c>
      <c r="N16" s="48">
        <v>0</v>
      </c>
      <c r="O16" s="18">
        <v>33190</v>
      </c>
      <c r="P16" s="18">
        <v>39560</v>
      </c>
      <c r="Q16" s="18">
        <v>44860</v>
      </c>
      <c r="R16" s="378" t="s">
        <v>38</v>
      </c>
      <c r="S16" s="379"/>
      <c r="T16" s="379"/>
      <c r="U16" s="380"/>
      <c r="V16" s="377"/>
      <c r="W16" s="377"/>
      <c r="AA16" s="32">
        <v>12</v>
      </c>
      <c r="AB16" s="32">
        <v>0</v>
      </c>
      <c r="AC16" s="32"/>
      <c r="AD16" s="32"/>
      <c r="AE16" s="32"/>
      <c r="AF16" s="32"/>
      <c r="AG16" s="32">
        <v>24000</v>
      </c>
      <c r="AH16" s="32">
        <v>24000</v>
      </c>
      <c r="AI16" s="51"/>
      <c r="AJ16" s="51"/>
    </row>
    <row r="17" spans="1:36" ht="20.25">
      <c r="A17" s="19"/>
      <c r="M17" s="19"/>
      <c r="N17" s="19"/>
      <c r="AA17" s="32">
        <v>13</v>
      </c>
      <c r="AB17" s="32">
        <v>0</v>
      </c>
      <c r="AC17" s="32"/>
      <c r="AD17" s="32"/>
      <c r="AE17" s="32"/>
      <c r="AF17" s="32"/>
      <c r="AG17" s="32">
        <v>26000</v>
      </c>
      <c r="AH17" s="32">
        <v>26000</v>
      </c>
      <c r="AI17" s="51"/>
      <c r="AJ17" s="51"/>
    </row>
    <row r="18" spans="1:36" ht="39.6" customHeight="1">
      <c r="A18" s="19"/>
      <c r="M18" s="19" t="s">
        <v>33</v>
      </c>
      <c r="N18" s="19"/>
      <c r="AA18" s="32">
        <v>14</v>
      </c>
      <c r="AB18" s="32">
        <v>0</v>
      </c>
      <c r="AC18" s="32"/>
      <c r="AD18" s="32"/>
      <c r="AE18" s="32"/>
      <c r="AF18" s="32"/>
      <c r="AG18" s="32">
        <v>28000</v>
      </c>
      <c r="AH18" s="32">
        <v>28000</v>
      </c>
      <c r="AI18" s="51"/>
      <c r="AJ18" s="51"/>
    </row>
    <row r="19" spans="1:36" ht="19.5">
      <c r="A19" s="2"/>
      <c r="M19" s="2" t="s">
        <v>16</v>
      </c>
      <c r="N19" s="2"/>
      <c r="AA19" s="32">
        <v>15</v>
      </c>
      <c r="AB19" s="32">
        <v>0</v>
      </c>
      <c r="AC19" s="32"/>
      <c r="AD19" s="32"/>
      <c r="AE19" s="32"/>
      <c r="AF19" s="32"/>
      <c r="AG19" s="32">
        <v>30000</v>
      </c>
      <c r="AH19" s="32">
        <v>30000</v>
      </c>
      <c r="AI19" s="51"/>
      <c r="AJ19" s="51"/>
    </row>
    <row r="20" spans="1:36" ht="19.5">
      <c r="A20" s="2"/>
      <c r="M20" s="2" t="s">
        <v>39</v>
      </c>
      <c r="N20" s="2"/>
      <c r="AA20" s="32">
        <v>16</v>
      </c>
      <c r="AB20" s="32">
        <v>0</v>
      </c>
      <c r="AC20" s="32"/>
      <c r="AD20" s="32"/>
      <c r="AE20" s="32"/>
      <c r="AF20" s="32"/>
      <c r="AG20" s="32">
        <v>32000</v>
      </c>
      <c r="AH20" s="32"/>
      <c r="AI20" s="51"/>
      <c r="AJ20" s="51"/>
    </row>
    <row r="21" spans="1:36" ht="19.5">
      <c r="M21" s="24" t="s">
        <v>40</v>
      </c>
      <c r="AA21" s="32">
        <v>17</v>
      </c>
      <c r="AB21" s="32">
        <v>0</v>
      </c>
      <c r="AC21" s="32"/>
      <c r="AD21" s="32"/>
      <c r="AE21" s="32"/>
      <c r="AF21" s="32"/>
      <c r="AG21" s="32">
        <v>34000</v>
      </c>
      <c r="AH21" s="32"/>
      <c r="AI21" s="51"/>
      <c r="AJ21" s="51"/>
    </row>
    <row r="22" spans="1:36" ht="19.5">
      <c r="M22" s="24" t="s">
        <v>29</v>
      </c>
    </row>
  </sheetData>
  <sheetProtection password="CF7A" sheet="1" objects="1" scenarios="1" selectLockedCells="1" selectUnlockedCells="1"/>
  <mergeCells count="29">
    <mergeCell ref="AC2:AD2"/>
    <mergeCell ref="AG2:AH2"/>
    <mergeCell ref="AE2:AF2"/>
    <mergeCell ref="V6:W6"/>
    <mergeCell ref="G8:G15"/>
    <mergeCell ref="H8:H15"/>
    <mergeCell ref="I8:I15"/>
    <mergeCell ref="J8:J15"/>
    <mergeCell ref="K8:K16"/>
    <mergeCell ref="L8:L16"/>
    <mergeCell ref="G16:J16"/>
    <mergeCell ref="R8:R15"/>
    <mergeCell ref="S8:S15"/>
    <mergeCell ref="T8:T15"/>
    <mergeCell ref="U8:U15"/>
    <mergeCell ref="V8:V16"/>
    <mergeCell ref="W8:W16"/>
    <mergeCell ref="R16:U16"/>
    <mergeCell ref="G6:H6"/>
    <mergeCell ref="I6:J6"/>
    <mergeCell ref="K6:L6"/>
    <mergeCell ref="R6:S6"/>
    <mergeCell ref="T6:U6"/>
    <mergeCell ref="A1:L1"/>
    <mergeCell ref="M1:W1"/>
    <mergeCell ref="B3:F5"/>
    <mergeCell ref="G3:L5"/>
    <mergeCell ref="O3:Q5"/>
    <mergeCell ref="R3:W5"/>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Normal="100" workbookViewId="0">
      <selection activeCell="K77" sqref="A1:XFD1048576"/>
    </sheetView>
  </sheetViews>
  <sheetFormatPr defaultRowHeight="16.5"/>
  <cols>
    <col min="1" max="1" width="8.875" style="25" customWidth="1"/>
    <col min="2" max="29" width="6.625" style="25" customWidth="1"/>
    <col min="30" max="30" width="3.25" style="25" customWidth="1"/>
    <col min="31" max="256" width="9" style="25"/>
    <col min="257" max="257" width="8.875" style="25" customWidth="1"/>
    <col min="258" max="285" width="6.625" style="25" customWidth="1"/>
    <col min="286" max="286" width="3.25" style="25" customWidth="1"/>
    <col min="287" max="512" width="9" style="25"/>
    <col min="513" max="513" width="8.875" style="25" customWidth="1"/>
    <col min="514" max="541" width="6.625" style="25" customWidth="1"/>
    <col min="542" max="542" width="3.25" style="25" customWidth="1"/>
    <col min="543" max="768" width="9" style="25"/>
    <col min="769" max="769" width="8.875" style="25" customWidth="1"/>
    <col min="770" max="797" width="6.625" style="25" customWidth="1"/>
    <col min="798" max="798" width="3.25" style="25" customWidth="1"/>
    <col min="799" max="1024" width="9" style="25"/>
    <col min="1025" max="1025" width="8.875" style="25" customWidth="1"/>
    <col min="1026" max="1053" width="6.625" style="25" customWidth="1"/>
    <col min="1054" max="1054" width="3.25" style="25" customWidth="1"/>
    <col min="1055" max="1280" width="9" style="25"/>
    <col min="1281" max="1281" width="8.875" style="25" customWidth="1"/>
    <col min="1282" max="1309" width="6.625" style="25" customWidth="1"/>
    <col min="1310" max="1310" width="3.25" style="25" customWidth="1"/>
    <col min="1311" max="1536" width="9" style="25"/>
    <col min="1537" max="1537" width="8.875" style="25" customWidth="1"/>
    <col min="1538" max="1565" width="6.625" style="25" customWidth="1"/>
    <col min="1566" max="1566" width="3.25" style="25" customWidth="1"/>
    <col min="1567" max="1792" width="9" style="25"/>
    <col min="1793" max="1793" width="8.875" style="25" customWidth="1"/>
    <col min="1794" max="1821" width="6.625" style="25" customWidth="1"/>
    <col min="1822" max="1822" width="3.25" style="25" customWidth="1"/>
    <col min="1823" max="2048" width="9" style="25"/>
    <col min="2049" max="2049" width="8.875" style="25" customWidth="1"/>
    <col min="2050" max="2077" width="6.625" style="25" customWidth="1"/>
    <col min="2078" max="2078" width="3.25" style="25" customWidth="1"/>
    <col min="2079" max="2304" width="9" style="25"/>
    <col min="2305" max="2305" width="8.875" style="25" customWidth="1"/>
    <col min="2306" max="2333" width="6.625" style="25" customWidth="1"/>
    <col min="2334" max="2334" width="3.25" style="25" customWidth="1"/>
    <col min="2335" max="2560" width="9" style="25"/>
    <col min="2561" max="2561" width="8.875" style="25" customWidth="1"/>
    <col min="2562" max="2589" width="6.625" style="25" customWidth="1"/>
    <col min="2590" max="2590" width="3.25" style="25" customWidth="1"/>
    <col min="2591" max="2816" width="9" style="25"/>
    <col min="2817" max="2817" width="8.875" style="25" customWidth="1"/>
    <col min="2818" max="2845" width="6.625" style="25" customWidth="1"/>
    <col min="2846" max="2846" width="3.25" style="25" customWidth="1"/>
    <col min="2847" max="3072" width="9" style="25"/>
    <col min="3073" max="3073" width="8.875" style="25" customWidth="1"/>
    <col min="3074" max="3101" width="6.625" style="25" customWidth="1"/>
    <col min="3102" max="3102" width="3.25" style="25" customWidth="1"/>
    <col min="3103" max="3328" width="9" style="25"/>
    <col min="3329" max="3329" width="8.875" style="25" customWidth="1"/>
    <col min="3330" max="3357" width="6.625" style="25" customWidth="1"/>
    <col min="3358" max="3358" width="3.25" style="25" customWidth="1"/>
    <col min="3359" max="3584" width="9" style="25"/>
    <col min="3585" max="3585" width="8.875" style="25" customWidth="1"/>
    <col min="3586" max="3613" width="6.625" style="25" customWidth="1"/>
    <col min="3614" max="3614" width="3.25" style="25" customWidth="1"/>
    <col min="3615" max="3840" width="9" style="25"/>
    <col min="3841" max="3841" width="8.875" style="25" customWidth="1"/>
    <col min="3842" max="3869" width="6.625" style="25" customWidth="1"/>
    <col min="3870" max="3870" width="3.25" style="25" customWidth="1"/>
    <col min="3871" max="4096" width="9" style="25"/>
    <col min="4097" max="4097" width="8.875" style="25" customWidth="1"/>
    <col min="4098" max="4125" width="6.625" style="25" customWidth="1"/>
    <col min="4126" max="4126" width="3.25" style="25" customWidth="1"/>
    <col min="4127" max="4352" width="9" style="25"/>
    <col min="4353" max="4353" width="8.875" style="25" customWidth="1"/>
    <col min="4354" max="4381" width="6.625" style="25" customWidth="1"/>
    <col min="4382" max="4382" width="3.25" style="25" customWidth="1"/>
    <col min="4383" max="4608" width="9" style="25"/>
    <col min="4609" max="4609" width="8.875" style="25" customWidth="1"/>
    <col min="4610" max="4637" width="6.625" style="25" customWidth="1"/>
    <col min="4638" max="4638" width="3.25" style="25" customWidth="1"/>
    <col min="4639" max="4864" width="9" style="25"/>
    <col min="4865" max="4865" width="8.875" style="25" customWidth="1"/>
    <col min="4866" max="4893" width="6.625" style="25" customWidth="1"/>
    <col min="4894" max="4894" width="3.25" style="25" customWidth="1"/>
    <col min="4895" max="5120" width="9" style="25"/>
    <col min="5121" max="5121" width="8.875" style="25" customWidth="1"/>
    <col min="5122" max="5149" width="6.625" style="25" customWidth="1"/>
    <col min="5150" max="5150" width="3.25" style="25" customWidth="1"/>
    <col min="5151" max="5376" width="9" style="25"/>
    <col min="5377" max="5377" width="8.875" style="25" customWidth="1"/>
    <col min="5378" max="5405" width="6.625" style="25" customWidth="1"/>
    <col min="5406" max="5406" width="3.25" style="25" customWidth="1"/>
    <col min="5407" max="5632" width="9" style="25"/>
    <col min="5633" max="5633" width="8.875" style="25" customWidth="1"/>
    <col min="5634" max="5661" width="6.625" style="25" customWidth="1"/>
    <col min="5662" max="5662" width="3.25" style="25" customWidth="1"/>
    <col min="5663" max="5888" width="9" style="25"/>
    <col min="5889" max="5889" width="8.875" style="25" customWidth="1"/>
    <col min="5890" max="5917" width="6.625" style="25" customWidth="1"/>
    <col min="5918" max="5918" width="3.25" style="25" customWidth="1"/>
    <col min="5919" max="6144" width="9" style="25"/>
    <col min="6145" max="6145" width="8.875" style="25" customWidth="1"/>
    <col min="6146" max="6173" width="6.625" style="25" customWidth="1"/>
    <col min="6174" max="6174" width="3.25" style="25" customWidth="1"/>
    <col min="6175" max="6400" width="9" style="25"/>
    <col min="6401" max="6401" width="8.875" style="25" customWidth="1"/>
    <col min="6402" max="6429" width="6.625" style="25" customWidth="1"/>
    <col min="6430" max="6430" width="3.25" style="25" customWidth="1"/>
    <col min="6431" max="6656" width="9" style="25"/>
    <col min="6657" max="6657" width="8.875" style="25" customWidth="1"/>
    <col min="6658" max="6685" width="6.625" style="25" customWidth="1"/>
    <col min="6686" max="6686" width="3.25" style="25" customWidth="1"/>
    <col min="6687" max="6912" width="9" style="25"/>
    <col min="6913" max="6913" width="8.875" style="25" customWidth="1"/>
    <col min="6914" max="6941" width="6.625" style="25" customWidth="1"/>
    <col min="6942" max="6942" width="3.25" style="25" customWidth="1"/>
    <col min="6943" max="7168" width="9" style="25"/>
    <col min="7169" max="7169" width="8.875" style="25" customWidth="1"/>
    <col min="7170" max="7197" width="6.625" style="25" customWidth="1"/>
    <col min="7198" max="7198" width="3.25" style="25" customWidth="1"/>
    <col min="7199" max="7424" width="9" style="25"/>
    <col min="7425" max="7425" width="8.875" style="25" customWidth="1"/>
    <col min="7426" max="7453" width="6.625" style="25" customWidth="1"/>
    <col min="7454" max="7454" width="3.25" style="25" customWidth="1"/>
    <col min="7455" max="7680" width="9" style="25"/>
    <col min="7681" max="7681" width="8.875" style="25" customWidth="1"/>
    <col min="7682" max="7709" width="6.625" style="25" customWidth="1"/>
    <col min="7710" max="7710" width="3.25" style="25" customWidth="1"/>
    <col min="7711" max="7936" width="9" style="25"/>
    <col min="7937" max="7937" width="8.875" style="25" customWidth="1"/>
    <col min="7938" max="7965" width="6.625" style="25" customWidth="1"/>
    <col min="7966" max="7966" width="3.25" style="25" customWidth="1"/>
    <col min="7967" max="8192" width="9" style="25"/>
    <col min="8193" max="8193" width="8.875" style="25" customWidth="1"/>
    <col min="8194" max="8221" width="6.625" style="25" customWidth="1"/>
    <col min="8222" max="8222" width="3.25" style="25" customWidth="1"/>
    <col min="8223" max="8448" width="9" style="25"/>
    <col min="8449" max="8449" width="8.875" style="25" customWidth="1"/>
    <col min="8450" max="8477" width="6.625" style="25" customWidth="1"/>
    <col min="8478" max="8478" width="3.25" style="25" customWidth="1"/>
    <col min="8479" max="8704" width="9" style="25"/>
    <col min="8705" max="8705" width="8.875" style="25" customWidth="1"/>
    <col min="8706" max="8733" width="6.625" style="25" customWidth="1"/>
    <col min="8734" max="8734" width="3.25" style="25" customWidth="1"/>
    <col min="8735" max="8960" width="9" style="25"/>
    <col min="8961" max="8961" width="8.875" style="25" customWidth="1"/>
    <col min="8962" max="8989" width="6.625" style="25" customWidth="1"/>
    <col min="8990" max="8990" width="3.25" style="25" customWidth="1"/>
    <col min="8991" max="9216" width="9" style="25"/>
    <col min="9217" max="9217" width="8.875" style="25" customWidth="1"/>
    <col min="9218" max="9245" width="6.625" style="25" customWidth="1"/>
    <col min="9246" max="9246" width="3.25" style="25" customWidth="1"/>
    <col min="9247" max="9472" width="9" style="25"/>
    <col min="9473" max="9473" width="8.875" style="25" customWidth="1"/>
    <col min="9474" max="9501" width="6.625" style="25" customWidth="1"/>
    <col min="9502" max="9502" width="3.25" style="25" customWidth="1"/>
    <col min="9503" max="9728" width="9" style="25"/>
    <col min="9729" max="9729" width="8.875" style="25" customWidth="1"/>
    <col min="9730" max="9757" width="6.625" style="25" customWidth="1"/>
    <col min="9758" max="9758" width="3.25" style="25" customWidth="1"/>
    <col min="9759" max="9984" width="9" style="25"/>
    <col min="9985" max="9985" width="8.875" style="25" customWidth="1"/>
    <col min="9986" max="10013" width="6.625" style="25" customWidth="1"/>
    <col min="10014" max="10014" width="3.25" style="25" customWidth="1"/>
    <col min="10015" max="10240" width="9" style="25"/>
    <col min="10241" max="10241" width="8.875" style="25" customWidth="1"/>
    <col min="10242" max="10269" width="6.625" style="25" customWidth="1"/>
    <col min="10270" max="10270" width="3.25" style="25" customWidth="1"/>
    <col min="10271" max="10496" width="9" style="25"/>
    <col min="10497" max="10497" width="8.875" style="25" customWidth="1"/>
    <col min="10498" max="10525" width="6.625" style="25" customWidth="1"/>
    <col min="10526" max="10526" width="3.25" style="25" customWidth="1"/>
    <col min="10527" max="10752" width="9" style="25"/>
    <col min="10753" max="10753" width="8.875" style="25" customWidth="1"/>
    <col min="10754" max="10781" width="6.625" style="25" customWidth="1"/>
    <col min="10782" max="10782" width="3.25" style="25" customWidth="1"/>
    <col min="10783" max="11008" width="9" style="25"/>
    <col min="11009" max="11009" width="8.875" style="25" customWidth="1"/>
    <col min="11010" max="11037" width="6.625" style="25" customWidth="1"/>
    <col min="11038" max="11038" width="3.25" style="25" customWidth="1"/>
    <col min="11039" max="11264" width="9" style="25"/>
    <col min="11265" max="11265" width="8.875" style="25" customWidth="1"/>
    <col min="11266" max="11293" width="6.625" style="25" customWidth="1"/>
    <col min="11294" max="11294" width="3.25" style="25" customWidth="1"/>
    <col min="11295" max="11520" width="9" style="25"/>
    <col min="11521" max="11521" width="8.875" style="25" customWidth="1"/>
    <col min="11522" max="11549" width="6.625" style="25" customWidth="1"/>
    <col min="11550" max="11550" width="3.25" style="25" customWidth="1"/>
    <col min="11551" max="11776" width="9" style="25"/>
    <col min="11777" max="11777" width="8.875" style="25" customWidth="1"/>
    <col min="11778" max="11805" width="6.625" style="25" customWidth="1"/>
    <col min="11806" max="11806" width="3.25" style="25" customWidth="1"/>
    <col min="11807" max="12032" width="9" style="25"/>
    <col min="12033" max="12033" width="8.875" style="25" customWidth="1"/>
    <col min="12034" max="12061" width="6.625" style="25" customWidth="1"/>
    <col min="12062" max="12062" width="3.25" style="25" customWidth="1"/>
    <col min="12063" max="12288" width="9" style="25"/>
    <col min="12289" max="12289" width="8.875" style="25" customWidth="1"/>
    <col min="12290" max="12317" width="6.625" style="25" customWidth="1"/>
    <col min="12318" max="12318" width="3.25" style="25" customWidth="1"/>
    <col min="12319" max="12544" width="9" style="25"/>
    <col min="12545" max="12545" width="8.875" style="25" customWidth="1"/>
    <col min="12546" max="12573" width="6.625" style="25" customWidth="1"/>
    <col min="12574" max="12574" width="3.25" style="25" customWidth="1"/>
    <col min="12575" max="12800" width="9" style="25"/>
    <col min="12801" max="12801" width="8.875" style="25" customWidth="1"/>
    <col min="12802" max="12829" width="6.625" style="25" customWidth="1"/>
    <col min="12830" max="12830" width="3.25" style="25" customWidth="1"/>
    <col min="12831" max="13056" width="9" style="25"/>
    <col min="13057" max="13057" width="8.875" style="25" customWidth="1"/>
    <col min="13058" max="13085" width="6.625" style="25" customWidth="1"/>
    <col min="13086" max="13086" width="3.25" style="25" customWidth="1"/>
    <col min="13087" max="13312" width="9" style="25"/>
    <col min="13313" max="13313" width="8.875" style="25" customWidth="1"/>
    <col min="13314" max="13341" width="6.625" style="25" customWidth="1"/>
    <col min="13342" max="13342" width="3.25" style="25" customWidth="1"/>
    <col min="13343" max="13568" width="9" style="25"/>
    <col min="13569" max="13569" width="8.875" style="25" customWidth="1"/>
    <col min="13570" max="13597" width="6.625" style="25" customWidth="1"/>
    <col min="13598" max="13598" width="3.25" style="25" customWidth="1"/>
    <col min="13599" max="13824" width="9" style="25"/>
    <col min="13825" max="13825" width="8.875" style="25" customWidth="1"/>
    <col min="13826" max="13853" width="6.625" style="25" customWidth="1"/>
    <col min="13854" max="13854" width="3.25" style="25" customWidth="1"/>
    <col min="13855" max="14080" width="9" style="25"/>
    <col min="14081" max="14081" width="8.875" style="25" customWidth="1"/>
    <col min="14082" max="14109" width="6.625" style="25" customWidth="1"/>
    <col min="14110" max="14110" width="3.25" style="25" customWidth="1"/>
    <col min="14111" max="14336" width="9" style="25"/>
    <col min="14337" max="14337" width="8.875" style="25" customWidth="1"/>
    <col min="14338" max="14365" width="6.625" style="25" customWidth="1"/>
    <col min="14366" max="14366" width="3.25" style="25" customWidth="1"/>
    <col min="14367" max="14592" width="9" style="25"/>
    <col min="14593" max="14593" width="8.875" style="25" customWidth="1"/>
    <col min="14594" max="14621" width="6.625" style="25" customWidth="1"/>
    <col min="14622" max="14622" width="3.25" style="25" customWidth="1"/>
    <col min="14623" max="14848" width="9" style="25"/>
    <col min="14849" max="14849" width="8.875" style="25" customWidth="1"/>
    <col min="14850" max="14877" width="6.625" style="25" customWidth="1"/>
    <col min="14878" max="14878" width="3.25" style="25" customWidth="1"/>
    <col min="14879" max="15104" width="9" style="25"/>
    <col min="15105" max="15105" width="8.875" style="25" customWidth="1"/>
    <col min="15106" max="15133" width="6.625" style="25" customWidth="1"/>
    <col min="15134" max="15134" width="3.25" style="25" customWidth="1"/>
    <col min="15135" max="15360" width="9" style="25"/>
    <col min="15361" max="15361" width="8.875" style="25" customWidth="1"/>
    <col min="15362" max="15389" width="6.625" style="25" customWidth="1"/>
    <col min="15390" max="15390" width="3.25" style="25" customWidth="1"/>
    <col min="15391" max="15616" width="9" style="25"/>
    <col min="15617" max="15617" width="8.875" style="25" customWidth="1"/>
    <col min="15618" max="15645" width="6.625" style="25" customWidth="1"/>
    <col min="15646" max="15646" width="3.25" style="25" customWidth="1"/>
    <col min="15647" max="15872" width="9" style="25"/>
    <col min="15873" max="15873" width="8.875" style="25" customWidth="1"/>
    <col min="15874" max="15901" width="6.625" style="25" customWidth="1"/>
    <col min="15902" max="15902" width="3.25" style="25" customWidth="1"/>
    <col min="15903" max="16128" width="9" style="25"/>
    <col min="16129" max="16129" width="8.875" style="25" customWidth="1"/>
    <col min="16130" max="16157" width="6.625" style="25" customWidth="1"/>
    <col min="16158" max="16158" width="3.25" style="25" customWidth="1"/>
    <col min="16159" max="16384" width="9" style="25"/>
  </cols>
  <sheetData>
    <row r="1" spans="1:31" s="64" customFormat="1" ht="20.25" customHeight="1">
      <c r="A1" s="412" t="s">
        <v>76</v>
      </c>
      <c r="B1" s="413"/>
      <c r="C1" s="413"/>
      <c r="D1" s="413"/>
      <c r="E1" s="413"/>
      <c r="F1" s="413"/>
      <c r="G1" s="413"/>
      <c r="H1" s="413"/>
      <c r="I1" s="413"/>
      <c r="J1" s="413"/>
      <c r="K1" s="413"/>
      <c r="L1" s="413"/>
      <c r="M1" s="413"/>
      <c r="N1" s="413"/>
      <c r="O1" s="413"/>
      <c r="P1" s="413"/>
      <c r="Q1" s="413"/>
      <c r="R1" s="413"/>
      <c r="S1" s="413"/>
      <c r="T1" s="413"/>
      <c r="U1" s="413"/>
      <c r="V1" s="413"/>
      <c r="W1" s="413"/>
      <c r="X1" s="413"/>
      <c r="Y1" s="413"/>
      <c r="Z1" s="414"/>
      <c r="AA1" s="62" t="s">
        <v>11</v>
      </c>
      <c r="AB1" s="63"/>
      <c r="AC1" s="63"/>
    </row>
    <row r="2" spans="1:31" s="65" customFormat="1" ht="19.5" customHeight="1" thickBot="1">
      <c r="A2" s="415" t="s">
        <v>77</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row>
    <row r="3" spans="1:31" ht="12.2" customHeight="1">
      <c r="A3" s="417"/>
      <c r="B3" s="420" t="s">
        <v>78</v>
      </c>
      <c r="C3" s="421"/>
      <c r="D3" s="421"/>
      <c r="E3" s="421"/>
      <c r="F3" s="421"/>
      <c r="G3" s="421"/>
      <c r="H3" s="421"/>
      <c r="I3" s="421"/>
      <c r="J3" s="421"/>
      <c r="K3" s="421"/>
      <c r="L3" s="421"/>
      <c r="M3" s="421"/>
      <c r="N3" s="421"/>
      <c r="O3" s="421"/>
      <c r="P3" s="421"/>
      <c r="Q3" s="421"/>
      <c r="R3" s="421"/>
      <c r="S3" s="421"/>
      <c r="T3" s="421"/>
      <c r="U3" s="421"/>
      <c r="V3" s="421"/>
      <c r="W3" s="422"/>
      <c r="X3" s="403" t="s">
        <v>79</v>
      </c>
      <c r="Y3" s="403"/>
      <c r="Z3" s="403" t="s">
        <v>80</v>
      </c>
      <c r="AA3" s="403"/>
      <c r="AB3" s="403" t="s">
        <v>81</v>
      </c>
      <c r="AC3" s="404"/>
      <c r="AE3" s="66" t="s">
        <v>30</v>
      </c>
    </row>
    <row r="4" spans="1:31" ht="12.2" customHeight="1">
      <c r="A4" s="418"/>
      <c r="B4" s="405">
        <v>11100</v>
      </c>
      <c r="C4" s="405"/>
      <c r="D4" s="405">
        <v>12540</v>
      </c>
      <c r="E4" s="405"/>
      <c r="F4" s="405">
        <v>13500</v>
      </c>
      <c r="G4" s="405"/>
      <c r="H4" s="405">
        <v>15840</v>
      </c>
      <c r="I4" s="405"/>
      <c r="J4" s="391">
        <v>16500</v>
      </c>
      <c r="K4" s="392"/>
      <c r="L4" s="405">
        <v>17280</v>
      </c>
      <c r="M4" s="405"/>
      <c r="N4" s="405">
        <v>17880</v>
      </c>
      <c r="O4" s="405"/>
      <c r="P4" s="411">
        <v>19047</v>
      </c>
      <c r="Q4" s="411"/>
      <c r="R4" s="411">
        <v>20008</v>
      </c>
      <c r="S4" s="411"/>
      <c r="T4" s="405">
        <v>21009</v>
      </c>
      <c r="U4" s="405"/>
      <c r="V4" s="411">
        <v>22000</v>
      </c>
      <c r="W4" s="411"/>
      <c r="X4" s="405">
        <v>23100</v>
      </c>
      <c r="Y4" s="405"/>
      <c r="Z4" s="391">
        <v>24000</v>
      </c>
      <c r="AA4" s="392"/>
      <c r="AB4" s="391">
        <v>25200</v>
      </c>
      <c r="AC4" s="423"/>
      <c r="AE4" s="67">
        <v>0.1</v>
      </c>
    </row>
    <row r="5" spans="1:31" ht="12.2" customHeight="1">
      <c r="A5" s="419"/>
      <c r="B5" s="68" t="s">
        <v>82</v>
      </c>
      <c r="C5" s="68" t="s">
        <v>31</v>
      </c>
      <c r="D5" s="68" t="s">
        <v>82</v>
      </c>
      <c r="E5" s="68" t="s">
        <v>31</v>
      </c>
      <c r="F5" s="68" t="s">
        <v>82</v>
      </c>
      <c r="G5" s="68" t="s">
        <v>31</v>
      </c>
      <c r="H5" s="68" t="s">
        <v>82</v>
      </c>
      <c r="I5" s="68" t="s">
        <v>31</v>
      </c>
      <c r="J5" s="68" t="s">
        <v>82</v>
      </c>
      <c r="K5" s="68" t="s">
        <v>31</v>
      </c>
      <c r="L5" s="68" t="s">
        <v>82</v>
      </c>
      <c r="M5" s="68" t="s">
        <v>31</v>
      </c>
      <c r="N5" s="68" t="s">
        <v>82</v>
      </c>
      <c r="O5" s="68" t="s">
        <v>31</v>
      </c>
      <c r="P5" s="68" t="s">
        <v>82</v>
      </c>
      <c r="Q5" s="68" t="s">
        <v>31</v>
      </c>
      <c r="R5" s="68" t="s">
        <v>82</v>
      </c>
      <c r="S5" s="68" t="s">
        <v>31</v>
      </c>
      <c r="T5" s="68" t="s">
        <v>82</v>
      </c>
      <c r="U5" s="68" t="s">
        <v>31</v>
      </c>
      <c r="V5" s="68" t="s">
        <v>82</v>
      </c>
      <c r="W5" s="68" t="s">
        <v>31</v>
      </c>
      <c r="X5" s="68" t="s">
        <v>82</v>
      </c>
      <c r="Y5" s="68" t="s">
        <v>31</v>
      </c>
      <c r="Z5" s="68" t="s">
        <v>82</v>
      </c>
      <c r="AA5" s="68" t="s">
        <v>31</v>
      </c>
      <c r="AB5" s="69" t="s">
        <v>82</v>
      </c>
      <c r="AC5" s="70" t="s">
        <v>31</v>
      </c>
      <c r="AE5" s="66" t="s">
        <v>83</v>
      </c>
    </row>
    <row r="6" spans="1:31" s="75" customFormat="1" ht="11.1" customHeight="1">
      <c r="A6" s="71">
        <v>1</v>
      </c>
      <c r="B6" s="72">
        <f t="shared" ref="B6:B35" si="0">ROUND($B$4*$A6/30*$AE$4*20/100,0)+ROUND($B$4*$A6/30*$AE$6*20/100,0)</f>
        <v>8</v>
      </c>
      <c r="C6" s="72">
        <f t="shared" ref="C6:C35" si="1">ROUND($B$4*$A6/30*$AE$4*70/100,0)+ROUND($B$4*$A6/30*$AE$6*70/100,0)</f>
        <v>29</v>
      </c>
      <c r="D6" s="72">
        <f t="shared" ref="D6:D35" si="2">ROUND($D$4*$A6/30*$AE$4*20/100,0)+ROUND($D$4*$A6/30*$AE$6*20/100,0)</f>
        <v>9</v>
      </c>
      <c r="E6" s="72">
        <f t="shared" ref="E6:E35" si="3">ROUND($D$4*$A6/30*$AE$4*70/100,0)+ROUND($D$4*$A6/30*$AE$6*70/100,0)</f>
        <v>32</v>
      </c>
      <c r="F6" s="72">
        <f t="shared" ref="F6:F35" si="4">ROUND($F$4*$A6/30*$AE$4*20/100,0)+ROUND($F$4*$A6/30*$AE$6*20/100,0)</f>
        <v>10</v>
      </c>
      <c r="G6" s="72">
        <f t="shared" ref="G6:G35" si="5">ROUND($F$4*$A6/30*$AE$4*70/100,0)+ROUND($F$4*$A6/30*$AE$6*70/100,0)</f>
        <v>35</v>
      </c>
      <c r="H6" s="72">
        <f t="shared" ref="H6:H35" si="6">ROUND($H$4*$A6/30*$AE$4*20/100,0)+ROUND($H$4*$A6/30*$AE$6*20/100,0)</f>
        <v>12</v>
      </c>
      <c r="I6" s="72">
        <f t="shared" ref="I6:I35" si="7">ROUND($H$4*$A6/30*$AE$4*70/100,0)+ROUND($H$4*$A6/30*$AE$6*70/100,0)</f>
        <v>41</v>
      </c>
      <c r="J6" s="72">
        <f t="shared" ref="J6:J35" si="8">ROUND($J$4*$A6/30*$AE$4*20/100,0)+ROUND($J$4*$A6/30*$AE$6*20/100,0)</f>
        <v>12</v>
      </c>
      <c r="K6" s="72">
        <f t="shared" ref="K6:K35" si="9">ROUND($J$4*$A6/30*$AE$4*70/100,0)+ROUND($J$4*$A6/30*$AE$6*70/100,0)</f>
        <v>43</v>
      </c>
      <c r="L6" s="72">
        <f t="shared" ref="L6:L35" si="10">ROUND($L$4*$A6/30*$AE$4*20/100,0)+ROUND($L$4*$A6/30*$AE$6*20/100,0)</f>
        <v>13</v>
      </c>
      <c r="M6" s="72">
        <f t="shared" ref="M6:M35" si="11">ROUND($L$4*$A6/30*$AE$4*70/100,0)+ROUND($L$4*$A6/30*$AE$6*70/100,0)</f>
        <v>44</v>
      </c>
      <c r="N6" s="72">
        <f t="shared" ref="N6:N35" si="12">ROUND($N$4*$A6/30*$AE$4*20/100,0)+ROUND($N$4*$A6/30*$AE$6*20/100,0)</f>
        <v>13</v>
      </c>
      <c r="O6" s="72">
        <f t="shared" ref="O6:O35" si="13">ROUND($N$4*$A6/30*$AE$4*70/100,0)+ROUND($N$4*$A6/30*$AE$6*70/100,0)</f>
        <v>46</v>
      </c>
      <c r="P6" s="72">
        <f t="shared" ref="P6:P35" si="14">ROUND($P$4*$A6/30*$AE$4*20/100,0)+ROUND($P$4*$A6/30*$AE$6*20/100,0)</f>
        <v>14</v>
      </c>
      <c r="Q6" s="72">
        <f t="shared" ref="Q6:Q35" si="15">ROUND($P$4*$A6/30*$AE$4*70/100,0)+ROUND($P$4*$A6/30*$AE$6*70/100,0)</f>
        <v>48</v>
      </c>
      <c r="R6" s="72">
        <f t="shared" ref="R6:R35" si="16">ROUND($R$4*$A6/30*$AE$4*20/100,0)+ROUND($R$4*$A6/30*$AE$6*20/100,0)</f>
        <v>14</v>
      </c>
      <c r="S6" s="72">
        <f t="shared" ref="S6:S35" si="17">ROUND($R$4*$A6/30*$AE$4*70/100,0)+ROUND($R$4*$A6/30*$AE$6*70/100,0)</f>
        <v>52</v>
      </c>
      <c r="T6" s="72">
        <f t="shared" ref="T6:T35" si="18">ROUND($T$4*$A6/30*$AE$4*20/100,0)+ROUND($T$4*$A6/30*$AE$6*20/100,0)</f>
        <v>15</v>
      </c>
      <c r="U6" s="72">
        <f t="shared" ref="U6:U35" si="19">ROUND($T$4*$A6/30*$AE$4*70/100,0)+ROUND($T$4*$A6/30*$AE$6*70/100,0)</f>
        <v>54</v>
      </c>
      <c r="V6" s="72">
        <f t="shared" ref="V6:V35" si="20">ROUND($V$4*$A6/30*$AE$4*20/100,0)+ROUND($V$4*$A6/30*$AE$6*20/100,0)</f>
        <v>16</v>
      </c>
      <c r="W6" s="72">
        <f t="shared" ref="W6:W35" si="21">ROUND($V$4*$A6/30*$AE$4*70/100,0)+ROUND($V$4*$A6/30*$AE$6*70/100,0)</f>
        <v>56</v>
      </c>
      <c r="X6" s="72">
        <f t="shared" ref="X6:X35" si="22">ROUND($X$4*$A6/30*$AE$4*20/100,0)+ROUND($X$4*$A6/30*$AE$6*20/100,0)</f>
        <v>17</v>
      </c>
      <c r="Y6" s="72">
        <f t="shared" ref="Y6:Y35" si="23">ROUND($X$4*$A6/30*$AE$4*70/100,0)+ROUND($X$4*$A6/30*$AE$6*70/100,0)</f>
        <v>59</v>
      </c>
      <c r="Z6" s="72">
        <f t="shared" ref="Z6:Z35" si="24">ROUND($Z$4*$A6/30*$AE$4*20/100,0)+ROUND($Z$4*$A6/30*$AE$6*20/100,0)</f>
        <v>18</v>
      </c>
      <c r="AA6" s="72">
        <f t="shared" ref="AA6:AA35" si="25">ROUND($Z$4*$A6/30*$AE$4*70/100,0)+ROUND($Z$4*$A6/30*$AE$6*70/100,0)</f>
        <v>62</v>
      </c>
      <c r="AB6" s="73">
        <f t="shared" ref="AB6:AB35" si="26">ROUND($AB$4*$A6/30*$AE$4*20/100,0)+ROUND($AB$4*$A6/30*$AE$6*20/100,0)</f>
        <v>19</v>
      </c>
      <c r="AC6" s="74">
        <f t="shared" ref="AC6:AC35" si="27">ROUND($AB$4*$A6/30*$AE$4*70/100,0)+ROUND($AB$4*$A6/30*$AE$6*70/100,0)</f>
        <v>65</v>
      </c>
      <c r="AE6" s="67">
        <v>0.01</v>
      </c>
    </row>
    <row r="7" spans="1:31" s="75" customFormat="1" ht="11.1" customHeight="1">
      <c r="A7" s="71">
        <v>2</v>
      </c>
      <c r="B7" s="72">
        <f t="shared" si="0"/>
        <v>16</v>
      </c>
      <c r="C7" s="72">
        <f t="shared" si="1"/>
        <v>57</v>
      </c>
      <c r="D7" s="72">
        <f t="shared" si="2"/>
        <v>19</v>
      </c>
      <c r="E7" s="72">
        <f t="shared" si="3"/>
        <v>65</v>
      </c>
      <c r="F7" s="72">
        <f t="shared" si="4"/>
        <v>20</v>
      </c>
      <c r="G7" s="72">
        <f t="shared" si="5"/>
        <v>69</v>
      </c>
      <c r="H7" s="72">
        <f t="shared" si="6"/>
        <v>23</v>
      </c>
      <c r="I7" s="72">
        <f t="shared" si="7"/>
        <v>81</v>
      </c>
      <c r="J7" s="72">
        <f t="shared" si="8"/>
        <v>24</v>
      </c>
      <c r="K7" s="72">
        <f t="shared" si="9"/>
        <v>85</v>
      </c>
      <c r="L7" s="72">
        <f t="shared" si="10"/>
        <v>25</v>
      </c>
      <c r="M7" s="72">
        <f t="shared" si="11"/>
        <v>89</v>
      </c>
      <c r="N7" s="72">
        <f t="shared" si="12"/>
        <v>26</v>
      </c>
      <c r="O7" s="72">
        <f t="shared" si="13"/>
        <v>91</v>
      </c>
      <c r="P7" s="72">
        <f t="shared" si="14"/>
        <v>28</v>
      </c>
      <c r="Q7" s="72">
        <f t="shared" si="15"/>
        <v>98</v>
      </c>
      <c r="R7" s="72">
        <f t="shared" si="16"/>
        <v>30</v>
      </c>
      <c r="S7" s="72">
        <f t="shared" si="17"/>
        <v>102</v>
      </c>
      <c r="T7" s="72">
        <f t="shared" si="18"/>
        <v>31</v>
      </c>
      <c r="U7" s="72">
        <f t="shared" si="19"/>
        <v>108</v>
      </c>
      <c r="V7" s="72">
        <f t="shared" si="20"/>
        <v>32</v>
      </c>
      <c r="W7" s="72">
        <f t="shared" si="21"/>
        <v>113</v>
      </c>
      <c r="X7" s="72">
        <f t="shared" si="22"/>
        <v>34</v>
      </c>
      <c r="Y7" s="72">
        <f t="shared" si="23"/>
        <v>119</v>
      </c>
      <c r="Z7" s="72">
        <f t="shared" si="24"/>
        <v>35</v>
      </c>
      <c r="AA7" s="72">
        <f t="shared" si="25"/>
        <v>123</v>
      </c>
      <c r="AB7" s="73">
        <f t="shared" si="26"/>
        <v>37</v>
      </c>
      <c r="AC7" s="74">
        <f t="shared" si="27"/>
        <v>130</v>
      </c>
    </row>
    <row r="8" spans="1:31" s="75" customFormat="1" ht="11.1" customHeight="1">
      <c r="A8" s="71">
        <v>3</v>
      </c>
      <c r="B8" s="72">
        <f t="shared" si="0"/>
        <v>24</v>
      </c>
      <c r="C8" s="72">
        <f t="shared" si="1"/>
        <v>86</v>
      </c>
      <c r="D8" s="72">
        <f t="shared" si="2"/>
        <v>28</v>
      </c>
      <c r="E8" s="72">
        <f t="shared" si="3"/>
        <v>97</v>
      </c>
      <c r="F8" s="72">
        <f t="shared" si="4"/>
        <v>30</v>
      </c>
      <c r="G8" s="72">
        <f t="shared" si="5"/>
        <v>104</v>
      </c>
      <c r="H8" s="72">
        <f t="shared" si="6"/>
        <v>35</v>
      </c>
      <c r="I8" s="72">
        <f t="shared" si="7"/>
        <v>122</v>
      </c>
      <c r="J8" s="72">
        <f t="shared" si="8"/>
        <v>36</v>
      </c>
      <c r="K8" s="72">
        <f t="shared" si="9"/>
        <v>128</v>
      </c>
      <c r="L8" s="72">
        <f t="shared" si="10"/>
        <v>38</v>
      </c>
      <c r="M8" s="72">
        <f t="shared" si="11"/>
        <v>133</v>
      </c>
      <c r="N8" s="72">
        <f t="shared" si="12"/>
        <v>40</v>
      </c>
      <c r="O8" s="72">
        <f t="shared" si="13"/>
        <v>138</v>
      </c>
      <c r="P8" s="72">
        <f t="shared" si="14"/>
        <v>42</v>
      </c>
      <c r="Q8" s="72">
        <f t="shared" si="15"/>
        <v>146</v>
      </c>
      <c r="R8" s="72">
        <f t="shared" si="16"/>
        <v>44</v>
      </c>
      <c r="S8" s="72">
        <f t="shared" si="17"/>
        <v>154</v>
      </c>
      <c r="T8" s="72">
        <f t="shared" si="18"/>
        <v>46</v>
      </c>
      <c r="U8" s="72">
        <f t="shared" si="19"/>
        <v>162</v>
      </c>
      <c r="V8" s="72">
        <f t="shared" si="20"/>
        <v>48</v>
      </c>
      <c r="W8" s="72">
        <f t="shared" si="21"/>
        <v>169</v>
      </c>
      <c r="X8" s="72">
        <f t="shared" si="22"/>
        <v>51</v>
      </c>
      <c r="Y8" s="72">
        <f t="shared" si="23"/>
        <v>178</v>
      </c>
      <c r="Z8" s="72">
        <f t="shared" si="24"/>
        <v>53</v>
      </c>
      <c r="AA8" s="72">
        <f t="shared" si="25"/>
        <v>185</v>
      </c>
      <c r="AB8" s="73">
        <f t="shared" si="26"/>
        <v>55</v>
      </c>
      <c r="AC8" s="74">
        <f t="shared" si="27"/>
        <v>194</v>
      </c>
    </row>
    <row r="9" spans="1:31" s="75" customFormat="1" ht="11.1" customHeight="1">
      <c r="A9" s="71">
        <v>4</v>
      </c>
      <c r="B9" s="72">
        <f t="shared" si="0"/>
        <v>33</v>
      </c>
      <c r="C9" s="72">
        <f t="shared" si="1"/>
        <v>114</v>
      </c>
      <c r="D9" s="72">
        <f t="shared" si="2"/>
        <v>36</v>
      </c>
      <c r="E9" s="72">
        <f t="shared" si="3"/>
        <v>129</v>
      </c>
      <c r="F9" s="72">
        <f t="shared" si="4"/>
        <v>40</v>
      </c>
      <c r="G9" s="72">
        <f t="shared" si="5"/>
        <v>139</v>
      </c>
      <c r="H9" s="72">
        <f t="shared" si="6"/>
        <v>46</v>
      </c>
      <c r="I9" s="72">
        <f t="shared" si="7"/>
        <v>163</v>
      </c>
      <c r="J9" s="72">
        <f t="shared" si="8"/>
        <v>48</v>
      </c>
      <c r="K9" s="72">
        <f t="shared" si="9"/>
        <v>169</v>
      </c>
      <c r="L9" s="72">
        <f t="shared" si="10"/>
        <v>51</v>
      </c>
      <c r="M9" s="72">
        <f t="shared" si="11"/>
        <v>177</v>
      </c>
      <c r="N9" s="72">
        <f t="shared" si="12"/>
        <v>53</v>
      </c>
      <c r="O9" s="72">
        <f t="shared" si="13"/>
        <v>184</v>
      </c>
      <c r="P9" s="72">
        <f t="shared" si="14"/>
        <v>56</v>
      </c>
      <c r="Q9" s="72">
        <f t="shared" si="15"/>
        <v>196</v>
      </c>
      <c r="R9" s="72">
        <f t="shared" si="16"/>
        <v>58</v>
      </c>
      <c r="S9" s="72">
        <f t="shared" si="17"/>
        <v>206</v>
      </c>
      <c r="T9" s="72">
        <f t="shared" si="18"/>
        <v>62</v>
      </c>
      <c r="U9" s="72">
        <f t="shared" si="19"/>
        <v>216</v>
      </c>
      <c r="V9" s="72">
        <f t="shared" si="20"/>
        <v>65</v>
      </c>
      <c r="W9" s="72">
        <f t="shared" si="21"/>
        <v>226</v>
      </c>
      <c r="X9" s="72">
        <f t="shared" si="22"/>
        <v>68</v>
      </c>
      <c r="Y9" s="72">
        <f t="shared" si="23"/>
        <v>238</v>
      </c>
      <c r="Z9" s="72">
        <f t="shared" si="24"/>
        <v>70</v>
      </c>
      <c r="AA9" s="72">
        <f t="shared" si="25"/>
        <v>246</v>
      </c>
      <c r="AB9" s="73">
        <f t="shared" si="26"/>
        <v>74</v>
      </c>
      <c r="AC9" s="74">
        <f t="shared" si="27"/>
        <v>259</v>
      </c>
    </row>
    <row r="10" spans="1:31" s="75" customFormat="1" ht="11.1" customHeight="1">
      <c r="A10" s="71">
        <v>5</v>
      </c>
      <c r="B10" s="72">
        <f t="shared" si="0"/>
        <v>41</v>
      </c>
      <c r="C10" s="72">
        <f t="shared" si="1"/>
        <v>143</v>
      </c>
      <c r="D10" s="72">
        <f t="shared" si="2"/>
        <v>46</v>
      </c>
      <c r="E10" s="72">
        <f t="shared" si="3"/>
        <v>161</v>
      </c>
      <c r="F10" s="72">
        <f t="shared" si="4"/>
        <v>50</v>
      </c>
      <c r="G10" s="72">
        <f t="shared" si="5"/>
        <v>174</v>
      </c>
      <c r="H10" s="72">
        <f t="shared" si="6"/>
        <v>58</v>
      </c>
      <c r="I10" s="72">
        <f t="shared" si="7"/>
        <v>203</v>
      </c>
      <c r="J10" s="72">
        <f t="shared" si="8"/>
        <v>61</v>
      </c>
      <c r="K10" s="72">
        <f t="shared" si="9"/>
        <v>212</v>
      </c>
      <c r="L10" s="72">
        <f t="shared" si="10"/>
        <v>64</v>
      </c>
      <c r="M10" s="72">
        <f t="shared" si="11"/>
        <v>222</v>
      </c>
      <c r="N10" s="72">
        <f t="shared" si="12"/>
        <v>66</v>
      </c>
      <c r="O10" s="72">
        <f t="shared" si="13"/>
        <v>230</v>
      </c>
      <c r="P10" s="72">
        <f t="shared" si="14"/>
        <v>69</v>
      </c>
      <c r="Q10" s="72">
        <f t="shared" si="15"/>
        <v>244</v>
      </c>
      <c r="R10" s="72">
        <f t="shared" si="16"/>
        <v>74</v>
      </c>
      <c r="S10" s="72">
        <f t="shared" si="17"/>
        <v>256</v>
      </c>
      <c r="T10" s="72">
        <f t="shared" si="18"/>
        <v>77</v>
      </c>
      <c r="U10" s="72">
        <f t="shared" si="19"/>
        <v>270</v>
      </c>
      <c r="V10" s="72">
        <f t="shared" si="20"/>
        <v>80</v>
      </c>
      <c r="W10" s="72">
        <f t="shared" si="21"/>
        <v>283</v>
      </c>
      <c r="X10" s="72">
        <f t="shared" si="22"/>
        <v>85</v>
      </c>
      <c r="Y10" s="72">
        <f t="shared" si="23"/>
        <v>297</v>
      </c>
      <c r="Z10" s="72">
        <f t="shared" si="24"/>
        <v>88</v>
      </c>
      <c r="AA10" s="72">
        <f t="shared" si="25"/>
        <v>308</v>
      </c>
      <c r="AB10" s="73">
        <f t="shared" si="26"/>
        <v>92</v>
      </c>
      <c r="AC10" s="74">
        <f t="shared" si="27"/>
        <v>323</v>
      </c>
    </row>
    <row r="11" spans="1:31" s="75" customFormat="1" ht="11.1" customHeight="1">
      <c r="A11" s="71">
        <v>6</v>
      </c>
      <c r="B11" s="72">
        <f t="shared" si="0"/>
        <v>48</v>
      </c>
      <c r="C11" s="72">
        <f t="shared" si="1"/>
        <v>171</v>
      </c>
      <c r="D11" s="72">
        <f t="shared" si="2"/>
        <v>55</v>
      </c>
      <c r="E11" s="72">
        <f t="shared" si="3"/>
        <v>194</v>
      </c>
      <c r="F11" s="72">
        <f t="shared" si="4"/>
        <v>59</v>
      </c>
      <c r="G11" s="72">
        <f t="shared" si="5"/>
        <v>208</v>
      </c>
      <c r="H11" s="72">
        <f t="shared" si="6"/>
        <v>69</v>
      </c>
      <c r="I11" s="72">
        <f t="shared" si="7"/>
        <v>244</v>
      </c>
      <c r="J11" s="72">
        <f t="shared" si="8"/>
        <v>73</v>
      </c>
      <c r="K11" s="72">
        <f t="shared" si="9"/>
        <v>254</v>
      </c>
      <c r="L11" s="72">
        <f t="shared" si="10"/>
        <v>76</v>
      </c>
      <c r="M11" s="72">
        <f t="shared" si="11"/>
        <v>266</v>
      </c>
      <c r="N11" s="72">
        <f t="shared" si="12"/>
        <v>79</v>
      </c>
      <c r="O11" s="72">
        <f t="shared" si="13"/>
        <v>275</v>
      </c>
      <c r="P11" s="72">
        <f t="shared" si="14"/>
        <v>84</v>
      </c>
      <c r="Q11" s="72">
        <f t="shared" si="15"/>
        <v>294</v>
      </c>
      <c r="R11" s="72">
        <f t="shared" si="16"/>
        <v>88</v>
      </c>
      <c r="S11" s="72">
        <f t="shared" si="17"/>
        <v>308</v>
      </c>
      <c r="T11" s="72">
        <f t="shared" si="18"/>
        <v>92</v>
      </c>
      <c r="U11" s="72">
        <f t="shared" si="19"/>
        <v>323</v>
      </c>
      <c r="V11" s="72">
        <f t="shared" si="20"/>
        <v>97</v>
      </c>
      <c r="W11" s="72">
        <f t="shared" si="21"/>
        <v>339</v>
      </c>
      <c r="X11" s="72">
        <f t="shared" si="22"/>
        <v>101</v>
      </c>
      <c r="Y11" s="72">
        <f t="shared" si="23"/>
        <v>355</v>
      </c>
      <c r="Z11" s="72">
        <f t="shared" si="24"/>
        <v>106</v>
      </c>
      <c r="AA11" s="72">
        <f t="shared" si="25"/>
        <v>370</v>
      </c>
      <c r="AB11" s="73">
        <f t="shared" si="26"/>
        <v>111</v>
      </c>
      <c r="AC11" s="74">
        <f t="shared" si="27"/>
        <v>388</v>
      </c>
    </row>
    <row r="12" spans="1:31" s="75" customFormat="1" ht="11.1" customHeight="1">
      <c r="A12" s="71">
        <v>7</v>
      </c>
      <c r="B12" s="72">
        <f t="shared" si="0"/>
        <v>57</v>
      </c>
      <c r="C12" s="72">
        <f t="shared" si="1"/>
        <v>199</v>
      </c>
      <c r="D12" s="72">
        <f t="shared" si="2"/>
        <v>65</v>
      </c>
      <c r="E12" s="72">
        <f t="shared" si="3"/>
        <v>225</v>
      </c>
      <c r="F12" s="72">
        <f t="shared" si="4"/>
        <v>69</v>
      </c>
      <c r="G12" s="72">
        <f t="shared" si="5"/>
        <v>243</v>
      </c>
      <c r="H12" s="72">
        <f t="shared" si="6"/>
        <v>81</v>
      </c>
      <c r="I12" s="72">
        <f t="shared" si="7"/>
        <v>285</v>
      </c>
      <c r="J12" s="72">
        <f t="shared" si="8"/>
        <v>85</v>
      </c>
      <c r="K12" s="72">
        <f t="shared" si="9"/>
        <v>297</v>
      </c>
      <c r="L12" s="72">
        <f t="shared" si="10"/>
        <v>89</v>
      </c>
      <c r="M12" s="72">
        <f t="shared" si="11"/>
        <v>310</v>
      </c>
      <c r="N12" s="72">
        <f t="shared" si="12"/>
        <v>91</v>
      </c>
      <c r="O12" s="72">
        <f t="shared" si="13"/>
        <v>321</v>
      </c>
      <c r="P12" s="72">
        <f t="shared" si="14"/>
        <v>98</v>
      </c>
      <c r="Q12" s="72">
        <f t="shared" si="15"/>
        <v>342</v>
      </c>
      <c r="R12" s="72">
        <f t="shared" si="16"/>
        <v>102</v>
      </c>
      <c r="S12" s="72">
        <f t="shared" si="17"/>
        <v>360</v>
      </c>
      <c r="T12" s="72">
        <f t="shared" si="18"/>
        <v>108</v>
      </c>
      <c r="U12" s="72">
        <f t="shared" si="19"/>
        <v>377</v>
      </c>
      <c r="V12" s="72">
        <f t="shared" si="20"/>
        <v>113</v>
      </c>
      <c r="W12" s="72">
        <f t="shared" si="21"/>
        <v>395</v>
      </c>
      <c r="X12" s="72">
        <f t="shared" si="22"/>
        <v>119</v>
      </c>
      <c r="Y12" s="72">
        <f t="shared" si="23"/>
        <v>415</v>
      </c>
      <c r="Z12" s="72">
        <f t="shared" si="24"/>
        <v>123</v>
      </c>
      <c r="AA12" s="72">
        <f t="shared" si="25"/>
        <v>431</v>
      </c>
      <c r="AB12" s="73">
        <f t="shared" si="26"/>
        <v>130</v>
      </c>
      <c r="AC12" s="74">
        <f t="shared" si="27"/>
        <v>453</v>
      </c>
    </row>
    <row r="13" spans="1:31" s="75" customFormat="1" ht="11.1" customHeight="1">
      <c r="A13" s="71">
        <v>8</v>
      </c>
      <c r="B13" s="72">
        <f t="shared" si="0"/>
        <v>65</v>
      </c>
      <c r="C13" s="72">
        <f t="shared" si="1"/>
        <v>228</v>
      </c>
      <c r="D13" s="72">
        <f t="shared" si="2"/>
        <v>74</v>
      </c>
      <c r="E13" s="72">
        <f t="shared" si="3"/>
        <v>257</v>
      </c>
      <c r="F13" s="72">
        <f t="shared" si="4"/>
        <v>79</v>
      </c>
      <c r="G13" s="72">
        <f t="shared" si="5"/>
        <v>277</v>
      </c>
      <c r="H13" s="72">
        <f t="shared" si="6"/>
        <v>92</v>
      </c>
      <c r="I13" s="72">
        <f t="shared" si="7"/>
        <v>326</v>
      </c>
      <c r="J13" s="72">
        <f t="shared" si="8"/>
        <v>97</v>
      </c>
      <c r="K13" s="72">
        <f t="shared" si="9"/>
        <v>339</v>
      </c>
      <c r="L13" s="72">
        <f t="shared" si="10"/>
        <v>101</v>
      </c>
      <c r="M13" s="72">
        <f t="shared" si="11"/>
        <v>355</v>
      </c>
      <c r="N13" s="72">
        <f t="shared" si="12"/>
        <v>105</v>
      </c>
      <c r="O13" s="72">
        <f t="shared" si="13"/>
        <v>367</v>
      </c>
      <c r="P13" s="72">
        <f t="shared" si="14"/>
        <v>112</v>
      </c>
      <c r="Q13" s="72">
        <f t="shared" si="15"/>
        <v>392</v>
      </c>
      <c r="R13" s="72">
        <f t="shared" si="16"/>
        <v>118</v>
      </c>
      <c r="S13" s="72">
        <f t="shared" si="17"/>
        <v>410</v>
      </c>
      <c r="T13" s="72">
        <f t="shared" si="18"/>
        <v>123</v>
      </c>
      <c r="U13" s="72">
        <f t="shared" si="19"/>
        <v>431</v>
      </c>
      <c r="V13" s="72">
        <f t="shared" si="20"/>
        <v>129</v>
      </c>
      <c r="W13" s="72">
        <f t="shared" si="21"/>
        <v>452</v>
      </c>
      <c r="X13" s="72">
        <f t="shared" si="22"/>
        <v>135</v>
      </c>
      <c r="Y13" s="72">
        <f t="shared" si="23"/>
        <v>474</v>
      </c>
      <c r="Z13" s="72">
        <f t="shared" si="24"/>
        <v>141</v>
      </c>
      <c r="AA13" s="72">
        <f t="shared" si="25"/>
        <v>493</v>
      </c>
      <c r="AB13" s="73">
        <f t="shared" si="26"/>
        <v>147</v>
      </c>
      <c r="AC13" s="74">
        <f t="shared" si="27"/>
        <v>517</v>
      </c>
    </row>
    <row r="14" spans="1:31" s="75" customFormat="1" ht="11.1" customHeight="1">
      <c r="A14" s="71">
        <v>9</v>
      </c>
      <c r="B14" s="72">
        <f t="shared" si="0"/>
        <v>74</v>
      </c>
      <c r="C14" s="72">
        <f t="shared" si="1"/>
        <v>256</v>
      </c>
      <c r="D14" s="72">
        <f t="shared" si="2"/>
        <v>83</v>
      </c>
      <c r="E14" s="72">
        <f t="shared" si="3"/>
        <v>289</v>
      </c>
      <c r="F14" s="72">
        <f t="shared" si="4"/>
        <v>89</v>
      </c>
      <c r="G14" s="72">
        <f t="shared" si="5"/>
        <v>312</v>
      </c>
      <c r="H14" s="72">
        <f t="shared" si="6"/>
        <v>105</v>
      </c>
      <c r="I14" s="72">
        <f t="shared" si="7"/>
        <v>366</v>
      </c>
      <c r="J14" s="72">
        <f t="shared" si="8"/>
        <v>109</v>
      </c>
      <c r="K14" s="72">
        <f t="shared" si="9"/>
        <v>382</v>
      </c>
      <c r="L14" s="72">
        <f t="shared" si="10"/>
        <v>114</v>
      </c>
      <c r="M14" s="72">
        <f t="shared" si="11"/>
        <v>399</v>
      </c>
      <c r="N14" s="72">
        <f t="shared" si="12"/>
        <v>118</v>
      </c>
      <c r="O14" s="72">
        <f t="shared" si="13"/>
        <v>413</v>
      </c>
      <c r="P14" s="72">
        <f t="shared" si="14"/>
        <v>125</v>
      </c>
      <c r="Q14" s="72">
        <f t="shared" si="15"/>
        <v>440</v>
      </c>
      <c r="R14" s="72">
        <f t="shared" si="16"/>
        <v>132</v>
      </c>
      <c r="S14" s="72">
        <f t="shared" si="17"/>
        <v>462</v>
      </c>
      <c r="T14" s="72">
        <f t="shared" si="18"/>
        <v>139</v>
      </c>
      <c r="U14" s="72">
        <f t="shared" si="19"/>
        <v>485</v>
      </c>
      <c r="V14" s="72">
        <f t="shared" si="20"/>
        <v>145</v>
      </c>
      <c r="W14" s="72">
        <f t="shared" si="21"/>
        <v>508</v>
      </c>
      <c r="X14" s="72">
        <f t="shared" si="22"/>
        <v>153</v>
      </c>
      <c r="Y14" s="72">
        <f t="shared" si="23"/>
        <v>534</v>
      </c>
      <c r="Z14" s="72">
        <f t="shared" si="24"/>
        <v>158</v>
      </c>
      <c r="AA14" s="72">
        <f t="shared" si="25"/>
        <v>554</v>
      </c>
      <c r="AB14" s="73">
        <f t="shared" si="26"/>
        <v>166</v>
      </c>
      <c r="AC14" s="74">
        <f t="shared" si="27"/>
        <v>582</v>
      </c>
    </row>
    <row r="15" spans="1:31" s="75" customFormat="1" ht="11.1" customHeight="1">
      <c r="A15" s="71">
        <v>10</v>
      </c>
      <c r="B15" s="72">
        <f t="shared" si="0"/>
        <v>81</v>
      </c>
      <c r="C15" s="72">
        <f t="shared" si="1"/>
        <v>285</v>
      </c>
      <c r="D15" s="72">
        <f t="shared" si="2"/>
        <v>92</v>
      </c>
      <c r="E15" s="72">
        <f t="shared" si="3"/>
        <v>322</v>
      </c>
      <c r="F15" s="72">
        <f t="shared" si="4"/>
        <v>99</v>
      </c>
      <c r="G15" s="72">
        <f t="shared" si="5"/>
        <v>347</v>
      </c>
      <c r="H15" s="72">
        <f t="shared" si="6"/>
        <v>117</v>
      </c>
      <c r="I15" s="72">
        <f t="shared" si="7"/>
        <v>407</v>
      </c>
      <c r="J15" s="72">
        <f t="shared" si="8"/>
        <v>121</v>
      </c>
      <c r="K15" s="72">
        <f t="shared" si="9"/>
        <v>424</v>
      </c>
      <c r="L15" s="72">
        <f t="shared" si="10"/>
        <v>127</v>
      </c>
      <c r="M15" s="72">
        <f t="shared" si="11"/>
        <v>443</v>
      </c>
      <c r="N15" s="72">
        <f t="shared" si="12"/>
        <v>131</v>
      </c>
      <c r="O15" s="72">
        <f t="shared" si="13"/>
        <v>459</v>
      </c>
      <c r="P15" s="72">
        <f t="shared" si="14"/>
        <v>140</v>
      </c>
      <c r="Q15" s="72">
        <f t="shared" si="15"/>
        <v>488</v>
      </c>
      <c r="R15" s="72">
        <f t="shared" si="16"/>
        <v>146</v>
      </c>
      <c r="S15" s="72">
        <f t="shared" si="17"/>
        <v>514</v>
      </c>
      <c r="T15" s="72">
        <f t="shared" si="18"/>
        <v>154</v>
      </c>
      <c r="U15" s="72">
        <f t="shared" si="19"/>
        <v>539</v>
      </c>
      <c r="V15" s="72">
        <f t="shared" si="20"/>
        <v>162</v>
      </c>
      <c r="W15" s="72">
        <f t="shared" si="21"/>
        <v>564</v>
      </c>
      <c r="X15" s="72">
        <f t="shared" si="22"/>
        <v>169</v>
      </c>
      <c r="Y15" s="72">
        <f t="shared" si="23"/>
        <v>593</v>
      </c>
      <c r="Z15" s="72">
        <f t="shared" si="24"/>
        <v>176</v>
      </c>
      <c r="AA15" s="72">
        <f t="shared" si="25"/>
        <v>616</v>
      </c>
      <c r="AB15" s="73">
        <f t="shared" si="26"/>
        <v>185</v>
      </c>
      <c r="AC15" s="74">
        <f t="shared" si="27"/>
        <v>647</v>
      </c>
    </row>
    <row r="16" spans="1:31" s="75" customFormat="1" ht="11.1" customHeight="1">
      <c r="A16" s="71">
        <v>11</v>
      </c>
      <c r="B16" s="72">
        <f t="shared" si="0"/>
        <v>89</v>
      </c>
      <c r="C16" s="72">
        <f t="shared" si="1"/>
        <v>313</v>
      </c>
      <c r="D16" s="72">
        <f t="shared" si="2"/>
        <v>101</v>
      </c>
      <c r="E16" s="72">
        <f t="shared" si="3"/>
        <v>354</v>
      </c>
      <c r="F16" s="72">
        <f t="shared" si="4"/>
        <v>109</v>
      </c>
      <c r="G16" s="72">
        <f t="shared" si="5"/>
        <v>382</v>
      </c>
      <c r="H16" s="72">
        <f t="shared" si="6"/>
        <v>128</v>
      </c>
      <c r="I16" s="72">
        <f t="shared" si="7"/>
        <v>448</v>
      </c>
      <c r="J16" s="72">
        <f t="shared" si="8"/>
        <v>133</v>
      </c>
      <c r="K16" s="72">
        <f t="shared" si="9"/>
        <v>466</v>
      </c>
      <c r="L16" s="72">
        <f t="shared" si="10"/>
        <v>140</v>
      </c>
      <c r="M16" s="72">
        <f t="shared" si="11"/>
        <v>488</v>
      </c>
      <c r="N16" s="72">
        <f t="shared" si="12"/>
        <v>144</v>
      </c>
      <c r="O16" s="72">
        <f t="shared" si="13"/>
        <v>505</v>
      </c>
      <c r="P16" s="72">
        <f t="shared" si="14"/>
        <v>154</v>
      </c>
      <c r="Q16" s="72">
        <f t="shared" si="15"/>
        <v>538</v>
      </c>
      <c r="R16" s="72">
        <f t="shared" si="16"/>
        <v>162</v>
      </c>
      <c r="S16" s="72">
        <f t="shared" si="17"/>
        <v>565</v>
      </c>
      <c r="T16" s="72">
        <f t="shared" si="18"/>
        <v>169</v>
      </c>
      <c r="U16" s="72">
        <f t="shared" si="19"/>
        <v>593</v>
      </c>
      <c r="V16" s="72">
        <f t="shared" si="20"/>
        <v>177</v>
      </c>
      <c r="W16" s="72">
        <f t="shared" si="21"/>
        <v>621</v>
      </c>
      <c r="X16" s="72">
        <f t="shared" si="22"/>
        <v>186</v>
      </c>
      <c r="Y16" s="72">
        <f t="shared" si="23"/>
        <v>652</v>
      </c>
      <c r="Z16" s="72">
        <f t="shared" si="24"/>
        <v>194</v>
      </c>
      <c r="AA16" s="72">
        <f t="shared" si="25"/>
        <v>678</v>
      </c>
      <c r="AB16" s="73">
        <f t="shared" si="26"/>
        <v>203</v>
      </c>
      <c r="AC16" s="74">
        <f t="shared" si="27"/>
        <v>712</v>
      </c>
    </row>
    <row r="17" spans="1:29" s="75" customFormat="1" ht="11.1" customHeight="1">
      <c r="A17" s="71">
        <v>12</v>
      </c>
      <c r="B17" s="72">
        <f t="shared" si="0"/>
        <v>98</v>
      </c>
      <c r="C17" s="72">
        <f t="shared" si="1"/>
        <v>342</v>
      </c>
      <c r="D17" s="72">
        <f t="shared" si="2"/>
        <v>110</v>
      </c>
      <c r="E17" s="72">
        <f t="shared" si="3"/>
        <v>386</v>
      </c>
      <c r="F17" s="72">
        <f t="shared" si="4"/>
        <v>119</v>
      </c>
      <c r="G17" s="72">
        <f t="shared" si="5"/>
        <v>416</v>
      </c>
      <c r="H17" s="72">
        <f t="shared" si="6"/>
        <v>140</v>
      </c>
      <c r="I17" s="72">
        <f t="shared" si="7"/>
        <v>488</v>
      </c>
      <c r="J17" s="72">
        <f t="shared" si="8"/>
        <v>145</v>
      </c>
      <c r="K17" s="72">
        <f t="shared" si="9"/>
        <v>508</v>
      </c>
      <c r="L17" s="72">
        <f t="shared" si="10"/>
        <v>152</v>
      </c>
      <c r="M17" s="72">
        <f t="shared" si="11"/>
        <v>532</v>
      </c>
      <c r="N17" s="72">
        <f t="shared" si="12"/>
        <v>157</v>
      </c>
      <c r="O17" s="72">
        <f t="shared" si="13"/>
        <v>551</v>
      </c>
      <c r="P17" s="72">
        <f t="shared" si="14"/>
        <v>167</v>
      </c>
      <c r="Q17" s="72">
        <f t="shared" si="15"/>
        <v>586</v>
      </c>
      <c r="R17" s="72">
        <f t="shared" si="16"/>
        <v>176</v>
      </c>
      <c r="S17" s="72">
        <f t="shared" si="17"/>
        <v>616</v>
      </c>
      <c r="T17" s="72">
        <f t="shared" si="18"/>
        <v>185</v>
      </c>
      <c r="U17" s="72">
        <f t="shared" si="19"/>
        <v>647</v>
      </c>
      <c r="V17" s="72">
        <f t="shared" si="20"/>
        <v>194</v>
      </c>
      <c r="W17" s="72">
        <f t="shared" si="21"/>
        <v>678</v>
      </c>
      <c r="X17" s="72">
        <f t="shared" si="22"/>
        <v>203</v>
      </c>
      <c r="Y17" s="72">
        <f t="shared" si="23"/>
        <v>712</v>
      </c>
      <c r="Z17" s="72">
        <f t="shared" si="24"/>
        <v>211</v>
      </c>
      <c r="AA17" s="72">
        <f t="shared" si="25"/>
        <v>739</v>
      </c>
      <c r="AB17" s="73">
        <f t="shared" si="26"/>
        <v>222</v>
      </c>
      <c r="AC17" s="74">
        <f t="shared" si="27"/>
        <v>777</v>
      </c>
    </row>
    <row r="18" spans="1:29" s="75" customFormat="1" ht="11.1" customHeight="1">
      <c r="A18" s="71">
        <v>13</v>
      </c>
      <c r="B18" s="72">
        <f t="shared" si="0"/>
        <v>106</v>
      </c>
      <c r="C18" s="72">
        <f t="shared" si="1"/>
        <v>371</v>
      </c>
      <c r="D18" s="72">
        <f t="shared" si="2"/>
        <v>120</v>
      </c>
      <c r="E18" s="72">
        <f t="shared" si="3"/>
        <v>418</v>
      </c>
      <c r="F18" s="72">
        <f t="shared" si="4"/>
        <v>129</v>
      </c>
      <c r="G18" s="72">
        <f t="shared" si="5"/>
        <v>451</v>
      </c>
      <c r="H18" s="72">
        <f t="shared" si="6"/>
        <v>151</v>
      </c>
      <c r="I18" s="72">
        <f t="shared" si="7"/>
        <v>528</v>
      </c>
      <c r="J18" s="72">
        <f t="shared" si="8"/>
        <v>157</v>
      </c>
      <c r="K18" s="72">
        <f t="shared" si="9"/>
        <v>551</v>
      </c>
      <c r="L18" s="72">
        <f t="shared" si="10"/>
        <v>165</v>
      </c>
      <c r="M18" s="72">
        <f t="shared" si="11"/>
        <v>576</v>
      </c>
      <c r="N18" s="72">
        <f t="shared" si="12"/>
        <v>170</v>
      </c>
      <c r="O18" s="72">
        <f t="shared" si="13"/>
        <v>596</v>
      </c>
      <c r="P18" s="72">
        <f t="shared" si="14"/>
        <v>182</v>
      </c>
      <c r="Q18" s="72">
        <f t="shared" si="15"/>
        <v>636</v>
      </c>
      <c r="R18" s="72">
        <f t="shared" si="16"/>
        <v>190</v>
      </c>
      <c r="S18" s="72">
        <f t="shared" si="17"/>
        <v>668</v>
      </c>
      <c r="T18" s="72">
        <f t="shared" si="18"/>
        <v>200</v>
      </c>
      <c r="U18" s="72">
        <f t="shared" si="19"/>
        <v>701</v>
      </c>
      <c r="V18" s="72">
        <f t="shared" si="20"/>
        <v>210</v>
      </c>
      <c r="W18" s="72">
        <f t="shared" si="21"/>
        <v>734</v>
      </c>
      <c r="X18" s="72">
        <f t="shared" si="22"/>
        <v>220</v>
      </c>
      <c r="Y18" s="72">
        <f t="shared" si="23"/>
        <v>771</v>
      </c>
      <c r="Z18" s="72">
        <f t="shared" si="24"/>
        <v>229</v>
      </c>
      <c r="AA18" s="72">
        <f t="shared" si="25"/>
        <v>801</v>
      </c>
      <c r="AB18" s="73">
        <f t="shared" si="26"/>
        <v>240</v>
      </c>
      <c r="AC18" s="74">
        <f t="shared" si="27"/>
        <v>840</v>
      </c>
    </row>
    <row r="19" spans="1:29" s="75" customFormat="1" ht="11.1" customHeight="1">
      <c r="A19" s="71">
        <v>14</v>
      </c>
      <c r="B19" s="72">
        <f t="shared" si="0"/>
        <v>114</v>
      </c>
      <c r="C19" s="72">
        <f t="shared" si="1"/>
        <v>399</v>
      </c>
      <c r="D19" s="72">
        <f t="shared" si="2"/>
        <v>129</v>
      </c>
      <c r="E19" s="72">
        <f t="shared" si="3"/>
        <v>451</v>
      </c>
      <c r="F19" s="72">
        <f t="shared" si="4"/>
        <v>139</v>
      </c>
      <c r="G19" s="72">
        <f t="shared" si="5"/>
        <v>485</v>
      </c>
      <c r="H19" s="72">
        <f t="shared" si="6"/>
        <v>163</v>
      </c>
      <c r="I19" s="72">
        <f t="shared" si="7"/>
        <v>569</v>
      </c>
      <c r="J19" s="72">
        <f t="shared" si="8"/>
        <v>169</v>
      </c>
      <c r="K19" s="72">
        <f t="shared" si="9"/>
        <v>593</v>
      </c>
      <c r="L19" s="72">
        <f t="shared" si="10"/>
        <v>177</v>
      </c>
      <c r="M19" s="72">
        <f t="shared" si="11"/>
        <v>620</v>
      </c>
      <c r="N19" s="72">
        <f t="shared" si="12"/>
        <v>184</v>
      </c>
      <c r="O19" s="72">
        <f t="shared" si="13"/>
        <v>642</v>
      </c>
      <c r="P19" s="72">
        <f t="shared" si="14"/>
        <v>196</v>
      </c>
      <c r="Q19" s="72">
        <f t="shared" si="15"/>
        <v>684</v>
      </c>
      <c r="R19" s="72">
        <f t="shared" si="16"/>
        <v>206</v>
      </c>
      <c r="S19" s="72">
        <f t="shared" si="17"/>
        <v>719</v>
      </c>
      <c r="T19" s="72">
        <f t="shared" si="18"/>
        <v>216</v>
      </c>
      <c r="U19" s="72">
        <f t="shared" si="19"/>
        <v>755</v>
      </c>
      <c r="V19" s="72">
        <f t="shared" si="20"/>
        <v>226</v>
      </c>
      <c r="W19" s="72">
        <f t="shared" si="21"/>
        <v>791</v>
      </c>
      <c r="X19" s="72">
        <f t="shared" si="22"/>
        <v>238</v>
      </c>
      <c r="Y19" s="72">
        <f t="shared" si="23"/>
        <v>830</v>
      </c>
      <c r="Z19" s="72">
        <f t="shared" si="24"/>
        <v>246</v>
      </c>
      <c r="AA19" s="72">
        <f t="shared" si="25"/>
        <v>862</v>
      </c>
      <c r="AB19" s="73">
        <f t="shared" si="26"/>
        <v>259</v>
      </c>
      <c r="AC19" s="74">
        <f t="shared" si="27"/>
        <v>905</v>
      </c>
    </row>
    <row r="20" spans="1:29" s="75" customFormat="1" ht="11.1" customHeight="1">
      <c r="A20" s="71">
        <v>15</v>
      </c>
      <c r="B20" s="72">
        <f t="shared" si="0"/>
        <v>122</v>
      </c>
      <c r="C20" s="72">
        <f t="shared" si="1"/>
        <v>428</v>
      </c>
      <c r="D20" s="72">
        <f t="shared" si="2"/>
        <v>138</v>
      </c>
      <c r="E20" s="72">
        <f t="shared" si="3"/>
        <v>483</v>
      </c>
      <c r="F20" s="72">
        <f t="shared" si="4"/>
        <v>149</v>
      </c>
      <c r="G20" s="72">
        <f t="shared" si="5"/>
        <v>520</v>
      </c>
      <c r="H20" s="72">
        <f t="shared" si="6"/>
        <v>174</v>
      </c>
      <c r="I20" s="72">
        <f t="shared" si="7"/>
        <v>609</v>
      </c>
      <c r="J20" s="72">
        <f t="shared" si="8"/>
        <v>182</v>
      </c>
      <c r="K20" s="72">
        <f t="shared" si="9"/>
        <v>636</v>
      </c>
      <c r="L20" s="72">
        <f t="shared" si="10"/>
        <v>190</v>
      </c>
      <c r="M20" s="72">
        <f t="shared" si="11"/>
        <v>665</v>
      </c>
      <c r="N20" s="72">
        <f t="shared" si="12"/>
        <v>197</v>
      </c>
      <c r="O20" s="72">
        <f t="shared" si="13"/>
        <v>689</v>
      </c>
      <c r="P20" s="72">
        <f t="shared" si="14"/>
        <v>209</v>
      </c>
      <c r="Q20" s="72">
        <f t="shared" si="15"/>
        <v>734</v>
      </c>
      <c r="R20" s="72">
        <f t="shared" si="16"/>
        <v>220</v>
      </c>
      <c r="S20" s="72">
        <f t="shared" si="17"/>
        <v>770</v>
      </c>
      <c r="T20" s="72">
        <f t="shared" si="18"/>
        <v>231</v>
      </c>
      <c r="U20" s="72">
        <f t="shared" si="19"/>
        <v>809</v>
      </c>
      <c r="V20" s="72">
        <f t="shared" si="20"/>
        <v>242</v>
      </c>
      <c r="W20" s="72">
        <f t="shared" si="21"/>
        <v>847</v>
      </c>
      <c r="X20" s="72">
        <f t="shared" si="22"/>
        <v>254</v>
      </c>
      <c r="Y20" s="72">
        <f t="shared" si="23"/>
        <v>890</v>
      </c>
      <c r="Z20" s="72">
        <f t="shared" si="24"/>
        <v>264</v>
      </c>
      <c r="AA20" s="72">
        <f t="shared" si="25"/>
        <v>924</v>
      </c>
      <c r="AB20" s="73">
        <f t="shared" si="26"/>
        <v>277</v>
      </c>
      <c r="AC20" s="74">
        <f t="shared" si="27"/>
        <v>970</v>
      </c>
    </row>
    <row r="21" spans="1:29" s="75" customFormat="1" ht="11.1" customHeight="1">
      <c r="A21" s="71">
        <v>16</v>
      </c>
      <c r="B21" s="72">
        <f t="shared" si="0"/>
        <v>130</v>
      </c>
      <c r="C21" s="72">
        <f t="shared" si="1"/>
        <v>455</v>
      </c>
      <c r="D21" s="72">
        <f t="shared" si="2"/>
        <v>147</v>
      </c>
      <c r="E21" s="72">
        <f t="shared" si="3"/>
        <v>515</v>
      </c>
      <c r="F21" s="72">
        <f t="shared" si="4"/>
        <v>158</v>
      </c>
      <c r="G21" s="72">
        <f t="shared" si="5"/>
        <v>554</v>
      </c>
      <c r="H21" s="72">
        <f t="shared" si="6"/>
        <v>186</v>
      </c>
      <c r="I21" s="72">
        <f t="shared" si="7"/>
        <v>650</v>
      </c>
      <c r="J21" s="72">
        <f t="shared" si="8"/>
        <v>194</v>
      </c>
      <c r="K21" s="72">
        <f t="shared" si="9"/>
        <v>678</v>
      </c>
      <c r="L21" s="72">
        <f t="shared" si="10"/>
        <v>202</v>
      </c>
      <c r="M21" s="72">
        <f t="shared" si="11"/>
        <v>710</v>
      </c>
      <c r="N21" s="72">
        <f t="shared" si="12"/>
        <v>210</v>
      </c>
      <c r="O21" s="72">
        <f t="shared" si="13"/>
        <v>735</v>
      </c>
      <c r="P21" s="72">
        <f t="shared" si="14"/>
        <v>223</v>
      </c>
      <c r="Q21" s="72">
        <f t="shared" si="15"/>
        <v>782</v>
      </c>
      <c r="R21" s="72">
        <f t="shared" si="16"/>
        <v>234</v>
      </c>
      <c r="S21" s="72">
        <f t="shared" si="17"/>
        <v>822</v>
      </c>
      <c r="T21" s="72">
        <f t="shared" si="18"/>
        <v>246</v>
      </c>
      <c r="U21" s="72">
        <f t="shared" si="19"/>
        <v>862</v>
      </c>
      <c r="V21" s="72">
        <f t="shared" si="20"/>
        <v>258</v>
      </c>
      <c r="W21" s="72">
        <f t="shared" si="21"/>
        <v>903</v>
      </c>
      <c r="X21" s="72">
        <f t="shared" si="22"/>
        <v>271</v>
      </c>
      <c r="Y21" s="72">
        <f t="shared" si="23"/>
        <v>948</v>
      </c>
      <c r="Z21" s="72">
        <f t="shared" si="24"/>
        <v>282</v>
      </c>
      <c r="AA21" s="72">
        <f t="shared" si="25"/>
        <v>986</v>
      </c>
      <c r="AB21" s="73">
        <f t="shared" si="26"/>
        <v>296</v>
      </c>
      <c r="AC21" s="74">
        <f t="shared" si="27"/>
        <v>1035</v>
      </c>
    </row>
    <row r="22" spans="1:29" s="75" customFormat="1" ht="11.1" customHeight="1">
      <c r="A22" s="71">
        <v>17</v>
      </c>
      <c r="B22" s="72">
        <f t="shared" si="0"/>
        <v>139</v>
      </c>
      <c r="C22" s="72">
        <f t="shared" si="1"/>
        <v>484</v>
      </c>
      <c r="D22" s="72">
        <f t="shared" si="2"/>
        <v>156</v>
      </c>
      <c r="E22" s="72">
        <f t="shared" si="3"/>
        <v>547</v>
      </c>
      <c r="F22" s="72">
        <f t="shared" si="4"/>
        <v>168</v>
      </c>
      <c r="G22" s="72">
        <f t="shared" si="5"/>
        <v>590</v>
      </c>
      <c r="H22" s="72">
        <f t="shared" si="6"/>
        <v>198</v>
      </c>
      <c r="I22" s="72">
        <f t="shared" si="7"/>
        <v>691</v>
      </c>
      <c r="J22" s="72">
        <f t="shared" si="8"/>
        <v>206</v>
      </c>
      <c r="K22" s="72">
        <f t="shared" si="9"/>
        <v>720</v>
      </c>
      <c r="L22" s="72">
        <f t="shared" si="10"/>
        <v>216</v>
      </c>
      <c r="M22" s="72">
        <f t="shared" si="11"/>
        <v>754</v>
      </c>
      <c r="N22" s="72">
        <f t="shared" si="12"/>
        <v>223</v>
      </c>
      <c r="O22" s="72">
        <f t="shared" si="13"/>
        <v>780</v>
      </c>
      <c r="P22" s="72">
        <f t="shared" si="14"/>
        <v>238</v>
      </c>
      <c r="Q22" s="72">
        <f t="shared" si="15"/>
        <v>832</v>
      </c>
      <c r="R22" s="72">
        <f t="shared" si="16"/>
        <v>250</v>
      </c>
      <c r="S22" s="72">
        <f t="shared" si="17"/>
        <v>873</v>
      </c>
      <c r="T22" s="72">
        <f t="shared" si="18"/>
        <v>262</v>
      </c>
      <c r="U22" s="72">
        <f t="shared" si="19"/>
        <v>916</v>
      </c>
      <c r="V22" s="72">
        <f t="shared" si="20"/>
        <v>274</v>
      </c>
      <c r="W22" s="72">
        <f t="shared" si="21"/>
        <v>960</v>
      </c>
      <c r="X22" s="72">
        <f t="shared" si="22"/>
        <v>288</v>
      </c>
      <c r="Y22" s="72">
        <f t="shared" si="23"/>
        <v>1008</v>
      </c>
      <c r="Z22" s="72">
        <f t="shared" si="24"/>
        <v>299</v>
      </c>
      <c r="AA22" s="72">
        <f t="shared" si="25"/>
        <v>1047</v>
      </c>
      <c r="AB22" s="73">
        <f t="shared" si="26"/>
        <v>315</v>
      </c>
      <c r="AC22" s="74">
        <f t="shared" si="27"/>
        <v>1100</v>
      </c>
    </row>
    <row r="23" spans="1:29" s="75" customFormat="1" ht="11.1" customHeight="1">
      <c r="A23" s="71">
        <v>18</v>
      </c>
      <c r="B23" s="72">
        <f t="shared" si="0"/>
        <v>146</v>
      </c>
      <c r="C23" s="72">
        <f t="shared" si="1"/>
        <v>513</v>
      </c>
      <c r="D23" s="72">
        <f t="shared" si="2"/>
        <v>165</v>
      </c>
      <c r="E23" s="72">
        <f t="shared" si="3"/>
        <v>580</v>
      </c>
      <c r="F23" s="72">
        <f t="shared" si="4"/>
        <v>178</v>
      </c>
      <c r="G23" s="72">
        <f t="shared" si="5"/>
        <v>624</v>
      </c>
      <c r="H23" s="72">
        <f t="shared" si="6"/>
        <v>209</v>
      </c>
      <c r="I23" s="72">
        <f t="shared" si="7"/>
        <v>732</v>
      </c>
      <c r="J23" s="72">
        <f t="shared" si="8"/>
        <v>218</v>
      </c>
      <c r="K23" s="72">
        <f t="shared" si="9"/>
        <v>762</v>
      </c>
      <c r="L23" s="72">
        <f t="shared" si="10"/>
        <v>228</v>
      </c>
      <c r="M23" s="72">
        <f t="shared" si="11"/>
        <v>799</v>
      </c>
      <c r="N23" s="72">
        <f t="shared" si="12"/>
        <v>236</v>
      </c>
      <c r="O23" s="72">
        <f t="shared" si="13"/>
        <v>826</v>
      </c>
      <c r="P23" s="72">
        <f t="shared" si="14"/>
        <v>252</v>
      </c>
      <c r="Q23" s="72">
        <f t="shared" si="15"/>
        <v>880</v>
      </c>
      <c r="R23" s="72">
        <f t="shared" si="16"/>
        <v>264</v>
      </c>
      <c r="S23" s="72">
        <f t="shared" si="17"/>
        <v>924</v>
      </c>
      <c r="T23" s="72">
        <f t="shared" si="18"/>
        <v>277</v>
      </c>
      <c r="U23" s="72">
        <f t="shared" si="19"/>
        <v>970</v>
      </c>
      <c r="V23" s="72">
        <f t="shared" si="20"/>
        <v>290</v>
      </c>
      <c r="W23" s="72">
        <f t="shared" si="21"/>
        <v>1016</v>
      </c>
      <c r="X23" s="72">
        <f t="shared" si="22"/>
        <v>305</v>
      </c>
      <c r="Y23" s="72">
        <f t="shared" si="23"/>
        <v>1067</v>
      </c>
      <c r="Z23" s="72">
        <f t="shared" si="24"/>
        <v>317</v>
      </c>
      <c r="AA23" s="72">
        <f t="shared" si="25"/>
        <v>1109</v>
      </c>
      <c r="AB23" s="73">
        <f t="shared" si="26"/>
        <v>332</v>
      </c>
      <c r="AC23" s="74">
        <f t="shared" si="27"/>
        <v>1164</v>
      </c>
    </row>
    <row r="24" spans="1:29" s="75" customFormat="1" ht="11.1" customHeight="1">
      <c r="A24" s="71">
        <v>19</v>
      </c>
      <c r="B24" s="72">
        <f t="shared" si="0"/>
        <v>155</v>
      </c>
      <c r="C24" s="72">
        <f t="shared" si="1"/>
        <v>541</v>
      </c>
      <c r="D24" s="72">
        <f t="shared" si="2"/>
        <v>175</v>
      </c>
      <c r="E24" s="72">
        <f t="shared" si="3"/>
        <v>612</v>
      </c>
      <c r="F24" s="72">
        <f t="shared" si="4"/>
        <v>188</v>
      </c>
      <c r="G24" s="72">
        <f t="shared" si="5"/>
        <v>659</v>
      </c>
      <c r="H24" s="72">
        <f t="shared" si="6"/>
        <v>221</v>
      </c>
      <c r="I24" s="72">
        <f t="shared" si="7"/>
        <v>772</v>
      </c>
      <c r="J24" s="72">
        <f t="shared" si="8"/>
        <v>230</v>
      </c>
      <c r="K24" s="72">
        <f t="shared" si="9"/>
        <v>805</v>
      </c>
      <c r="L24" s="72">
        <f t="shared" si="10"/>
        <v>241</v>
      </c>
      <c r="M24" s="72">
        <f t="shared" si="11"/>
        <v>843</v>
      </c>
      <c r="N24" s="72">
        <f t="shared" si="12"/>
        <v>249</v>
      </c>
      <c r="O24" s="72">
        <f t="shared" si="13"/>
        <v>872</v>
      </c>
      <c r="P24" s="72">
        <f t="shared" si="14"/>
        <v>265</v>
      </c>
      <c r="Q24" s="72">
        <f t="shared" si="15"/>
        <v>928</v>
      </c>
      <c r="R24" s="72">
        <f t="shared" si="16"/>
        <v>278</v>
      </c>
      <c r="S24" s="72">
        <f t="shared" si="17"/>
        <v>976</v>
      </c>
      <c r="T24" s="72">
        <f t="shared" si="18"/>
        <v>293</v>
      </c>
      <c r="U24" s="72">
        <f t="shared" si="19"/>
        <v>1024</v>
      </c>
      <c r="V24" s="72">
        <f t="shared" si="20"/>
        <v>307</v>
      </c>
      <c r="W24" s="72">
        <f t="shared" si="21"/>
        <v>1073</v>
      </c>
      <c r="X24" s="72">
        <f t="shared" si="22"/>
        <v>322</v>
      </c>
      <c r="Y24" s="72">
        <f t="shared" si="23"/>
        <v>1126</v>
      </c>
      <c r="Z24" s="72">
        <f t="shared" si="24"/>
        <v>334</v>
      </c>
      <c r="AA24" s="72">
        <f t="shared" si="25"/>
        <v>1170</v>
      </c>
      <c r="AB24" s="73">
        <f t="shared" si="26"/>
        <v>351</v>
      </c>
      <c r="AC24" s="74">
        <f t="shared" si="27"/>
        <v>1229</v>
      </c>
    </row>
    <row r="25" spans="1:29" s="75" customFormat="1" ht="11.1" customHeight="1">
      <c r="A25" s="71">
        <v>20</v>
      </c>
      <c r="B25" s="72">
        <f t="shared" si="0"/>
        <v>163</v>
      </c>
      <c r="C25" s="72">
        <f t="shared" si="1"/>
        <v>570</v>
      </c>
      <c r="D25" s="72">
        <f t="shared" si="2"/>
        <v>184</v>
      </c>
      <c r="E25" s="72">
        <f t="shared" si="3"/>
        <v>644</v>
      </c>
      <c r="F25" s="72">
        <f t="shared" si="4"/>
        <v>198</v>
      </c>
      <c r="G25" s="72">
        <f t="shared" si="5"/>
        <v>693</v>
      </c>
      <c r="H25" s="72">
        <f t="shared" si="6"/>
        <v>232</v>
      </c>
      <c r="I25" s="72">
        <f t="shared" si="7"/>
        <v>813</v>
      </c>
      <c r="J25" s="72">
        <f t="shared" si="8"/>
        <v>242</v>
      </c>
      <c r="K25" s="72">
        <f t="shared" si="9"/>
        <v>847</v>
      </c>
      <c r="L25" s="72">
        <f t="shared" si="10"/>
        <v>253</v>
      </c>
      <c r="M25" s="72">
        <f t="shared" si="11"/>
        <v>887</v>
      </c>
      <c r="N25" s="72">
        <f t="shared" si="12"/>
        <v>262</v>
      </c>
      <c r="O25" s="72">
        <f t="shared" si="13"/>
        <v>917</v>
      </c>
      <c r="P25" s="72">
        <f t="shared" si="14"/>
        <v>279</v>
      </c>
      <c r="Q25" s="72">
        <f t="shared" si="15"/>
        <v>978</v>
      </c>
      <c r="R25" s="72">
        <f t="shared" si="16"/>
        <v>294</v>
      </c>
      <c r="S25" s="72">
        <f t="shared" si="17"/>
        <v>1027</v>
      </c>
      <c r="T25" s="72">
        <f t="shared" si="18"/>
        <v>308</v>
      </c>
      <c r="U25" s="72">
        <f t="shared" si="19"/>
        <v>1078</v>
      </c>
      <c r="V25" s="72">
        <f t="shared" si="20"/>
        <v>322</v>
      </c>
      <c r="W25" s="72">
        <f t="shared" si="21"/>
        <v>1130</v>
      </c>
      <c r="X25" s="72">
        <f t="shared" si="22"/>
        <v>339</v>
      </c>
      <c r="Y25" s="72">
        <f t="shared" si="23"/>
        <v>1186</v>
      </c>
      <c r="Z25" s="72">
        <f t="shared" si="24"/>
        <v>352</v>
      </c>
      <c r="AA25" s="72">
        <f t="shared" si="25"/>
        <v>1232</v>
      </c>
      <c r="AB25" s="73">
        <f t="shared" si="26"/>
        <v>370</v>
      </c>
      <c r="AC25" s="74">
        <f t="shared" si="27"/>
        <v>1294</v>
      </c>
    </row>
    <row r="26" spans="1:29" s="75" customFormat="1" ht="11.1" customHeight="1">
      <c r="A26" s="71">
        <v>21</v>
      </c>
      <c r="B26" s="72">
        <f t="shared" si="0"/>
        <v>171</v>
      </c>
      <c r="C26" s="72">
        <f t="shared" si="1"/>
        <v>598</v>
      </c>
      <c r="D26" s="72">
        <f t="shared" si="2"/>
        <v>194</v>
      </c>
      <c r="E26" s="72">
        <f t="shared" si="3"/>
        <v>675</v>
      </c>
      <c r="F26" s="72">
        <f t="shared" si="4"/>
        <v>208</v>
      </c>
      <c r="G26" s="72">
        <f t="shared" si="5"/>
        <v>728</v>
      </c>
      <c r="H26" s="72">
        <f t="shared" si="6"/>
        <v>244</v>
      </c>
      <c r="I26" s="72">
        <f t="shared" si="7"/>
        <v>854</v>
      </c>
      <c r="J26" s="72">
        <f t="shared" si="8"/>
        <v>254</v>
      </c>
      <c r="K26" s="72">
        <f t="shared" si="9"/>
        <v>890</v>
      </c>
      <c r="L26" s="72">
        <f t="shared" si="10"/>
        <v>266</v>
      </c>
      <c r="M26" s="72">
        <f t="shared" si="11"/>
        <v>932</v>
      </c>
      <c r="N26" s="72">
        <f t="shared" si="12"/>
        <v>275</v>
      </c>
      <c r="O26" s="72">
        <f t="shared" si="13"/>
        <v>964</v>
      </c>
      <c r="P26" s="72">
        <f t="shared" si="14"/>
        <v>294</v>
      </c>
      <c r="Q26" s="72">
        <f t="shared" si="15"/>
        <v>1026</v>
      </c>
      <c r="R26" s="72">
        <f t="shared" si="16"/>
        <v>308</v>
      </c>
      <c r="S26" s="72">
        <f t="shared" si="17"/>
        <v>1078</v>
      </c>
      <c r="T26" s="72">
        <f t="shared" si="18"/>
        <v>323</v>
      </c>
      <c r="U26" s="72">
        <f t="shared" si="19"/>
        <v>1132</v>
      </c>
      <c r="V26" s="72">
        <f t="shared" si="20"/>
        <v>339</v>
      </c>
      <c r="W26" s="72">
        <f t="shared" si="21"/>
        <v>1186</v>
      </c>
      <c r="X26" s="72">
        <f t="shared" si="22"/>
        <v>355</v>
      </c>
      <c r="Y26" s="72">
        <f t="shared" si="23"/>
        <v>1245</v>
      </c>
      <c r="Z26" s="72">
        <f t="shared" si="24"/>
        <v>370</v>
      </c>
      <c r="AA26" s="72">
        <f t="shared" si="25"/>
        <v>1294</v>
      </c>
      <c r="AB26" s="73">
        <f t="shared" si="26"/>
        <v>388</v>
      </c>
      <c r="AC26" s="74">
        <f t="shared" si="27"/>
        <v>1358</v>
      </c>
    </row>
    <row r="27" spans="1:29" s="75" customFormat="1" ht="11.1" customHeight="1">
      <c r="A27" s="71">
        <v>22</v>
      </c>
      <c r="B27" s="72">
        <f t="shared" si="0"/>
        <v>179</v>
      </c>
      <c r="C27" s="72">
        <f t="shared" si="1"/>
        <v>627</v>
      </c>
      <c r="D27" s="72">
        <f t="shared" si="2"/>
        <v>202</v>
      </c>
      <c r="E27" s="72">
        <f t="shared" si="3"/>
        <v>708</v>
      </c>
      <c r="F27" s="72">
        <f t="shared" si="4"/>
        <v>218</v>
      </c>
      <c r="G27" s="72">
        <f t="shared" si="5"/>
        <v>762</v>
      </c>
      <c r="H27" s="72">
        <f t="shared" si="6"/>
        <v>255</v>
      </c>
      <c r="I27" s="72">
        <f t="shared" si="7"/>
        <v>894</v>
      </c>
      <c r="J27" s="72">
        <f t="shared" si="8"/>
        <v>266</v>
      </c>
      <c r="K27" s="72">
        <f t="shared" si="9"/>
        <v>932</v>
      </c>
      <c r="L27" s="72">
        <f t="shared" si="10"/>
        <v>278</v>
      </c>
      <c r="M27" s="72">
        <f t="shared" si="11"/>
        <v>976</v>
      </c>
      <c r="N27" s="72">
        <f t="shared" si="12"/>
        <v>288</v>
      </c>
      <c r="O27" s="72">
        <f t="shared" si="13"/>
        <v>1010</v>
      </c>
      <c r="P27" s="72">
        <f t="shared" si="14"/>
        <v>307</v>
      </c>
      <c r="Q27" s="72">
        <f t="shared" si="15"/>
        <v>1076</v>
      </c>
      <c r="R27" s="72">
        <f t="shared" si="16"/>
        <v>322</v>
      </c>
      <c r="S27" s="72">
        <f t="shared" si="17"/>
        <v>1130</v>
      </c>
      <c r="T27" s="72">
        <f t="shared" si="18"/>
        <v>339</v>
      </c>
      <c r="U27" s="72">
        <f t="shared" si="19"/>
        <v>1186</v>
      </c>
      <c r="V27" s="72">
        <f t="shared" si="20"/>
        <v>355</v>
      </c>
      <c r="W27" s="72">
        <f t="shared" si="21"/>
        <v>1242</v>
      </c>
      <c r="X27" s="72">
        <f t="shared" si="22"/>
        <v>373</v>
      </c>
      <c r="Y27" s="72">
        <f t="shared" si="23"/>
        <v>1305</v>
      </c>
      <c r="Z27" s="72">
        <f t="shared" si="24"/>
        <v>387</v>
      </c>
      <c r="AA27" s="72">
        <f t="shared" si="25"/>
        <v>1355</v>
      </c>
      <c r="AB27" s="73">
        <f t="shared" si="26"/>
        <v>407</v>
      </c>
      <c r="AC27" s="74">
        <f t="shared" si="27"/>
        <v>1423</v>
      </c>
    </row>
    <row r="28" spans="1:29" s="75" customFormat="1" ht="11.1" customHeight="1">
      <c r="A28" s="71">
        <v>23</v>
      </c>
      <c r="B28" s="72">
        <f t="shared" si="0"/>
        <v>187</v>
      </c>
      <c r="C28" s="72">
        <f t="shared" si="1"/>
        <v>656</v>
      </c>
      <c r="D28" s="72">
        <f t="shared" si="2"/>
        <v>211</v>
      </c>
      <c r="E28" s="72">
        <f t="shared" si="3"/>
        <v>740</v>
      </c>
      <c r="F28" s="72">
        <f t="shared" si="4"/>
        <v>228</v>
      </c>
      <c r="G28" s="72">
        <f t="shared" si="5"/>
        <v>797</v>
      </c>
      <c r="H28" s="72">
        <f t="shared" si="6"/>
        <v>267</v>
      </c>
      <c r="I28" s="72">
        <f t="shared" si="7"/>
        <v>935</v>
      </c>
      <c r="J28" s="72">
        <f t="shared" si="8"/>
        <v>278</v>
      </c>
      <c r="K28" s="72">
        <f t="shared" si="9"/>
        <v>975</v>
      </c>
      <c r="L28" s="72">
        <f t="shared" si="10"/>
        <v>291</v>
      </c>
      <c r="M28" s="72">
        <f t="shared" si="11"/>
        <v>1020</v>
      </c>
      <c r="N28" s="72">
        <f t="shared" si="12"/>
        <v>301</v>
      </c>
      <c r="O28" s="72">
        <f t="shared" si="13"/>
        <v>1056</v>
      </c>
      <c r="P28" s="72">
        <f t="shared" si="14"/>
        <v>321</v>
      </c>
      <c r="Q28" s="72">
        <f t="shared" si="15"/>
        <v>1124</v>
      </c>
      <c r="R28" s="72">
        <f t="shared" si="16"/>
        <v>338</v>
      </c>
      <c r="S28" s="72">
        <f t="shared" si="17"/>
        <v>1181</v>
      </c>
      <c r="T28" s="72">
        <f t="shared" si="18"/>
        <v>354</v>
      </c>
      <c r="U28" s="72">
        <f t="shared" si="19"/>
        <v>1240</v>
      </c>
      <c r="V28" s="72">
        <f t="shared" si="20"/>
        <v>371</v>
      </c>
      <c r="W28" s="72">
        <f t="shared" si="21"/>
        <v>1299</v>
      </c>
      <c r="X28" s="72">
        <f t="shared" si="22"/>
        <v>389</v>
      </c>
      <c r="Y28" s="72">
        <f t="shared" si="23"/>
        <v>1364</v>
      </c>
      <c r="Z28" s="72">
        <f t="shared" si="24"/>
        <v>405</v>
      </c>
      <c r="AA28" s="72">
        <f t="shared" si="25"/>
        <v>1417</v>
      </c>
      <c r="AB28" s="73">
        <f t="shared" si="26"/>
        <v>425</v>
      </c>
      <c r="AC28" s="74">
        <f t="shared" si="27"/>
        <v>1487</v>
      </c>
    </row>
    <row r="29" spans="1:29" s="75" customFormat="1" ht="11.1" customHeight="1">
      <c r="A29" s="71">
        <v>24</v>
      </c>
      <c r="B29" s="72">
        <f t="shared" si="0"/>
        <v>196</v>
      </c>
      <c r="C29" s="72">
        <f t="shared" si="1"/>
        <v>684</v>
      </c>
      <c r="D29" s="72">
        <f t="shared" si="2"/>
        <v>221</v>
      </c>
      <c r="E29" s="72">
        <f t="shared" si="3"/>
        <v>772</v>
      </c>
      <c r="F29" s="72">
        <f t="shared" si="4"/>
        <v>238</v>
      </c>
      <c r="G29" s="72">
        <f t="shared" si="5"/>
        <v>832</v>
      </c>
      <c r="H29" s="72">
        <f t="shared" si="6"/>
        <v>278</v>
      </c>
      <c r="I29" s="72">
        <f t="shared" si="7"/>
        <v>976</v>
      </c>
      <c r="J29" s="72">
        <f t="shared" si="8"/>
        <v>290</v>
      </c>
      <c r="K29" s="72">
        <f t="shared" si="9"/>
        <v>1016</v>
      </c>
      <c r="L29" s="72">
        <f t="shared" si="10"/>
        <v>304</v>
      </c>
      <c r="M29" s="72">
        <f t="shared" si="11"/>
        <v>1065</v>
      </c>
      <c r="N29" s="72">
        <f t="shared" si="12"/>
        <v>315</v>
      </c>
      <c r="O29" s="72">
        <f t="shared" si="13"/>
        <v>1101</v>
      </c>
      <c r="P29" s="72">
        <f t="shared" si="14"/>
        <v>335</v>
      </c>
      <c r="Q29" s="72">
        <f t="shared" si="15"/>
        <v>1174</v>
      </c>
      <c r="R29" s="72">
        <f t="shared" si="16"/>
        <v>352</v>
      </c>
      <c r="S29" s="72">
        <f t="shared" si="17"/>
        <v>1232</v>
      </c>
      <c r="T29" s="72">
        <f t="shared" si="18"/>
        <v>370</v>
      </c>
      <c r="U29" s="72">
        <f t="shared" si="19"/>
        <v>1295</v>
      </c>
      <c r="V29" s="72">
        <f t="shared" si="20"/>
        <v>387</v>
      </c>
      <c r="W29" s="72">
        <f t="shared" si="21"/>
        <v>1355</v>
      </c>
      <c r="X29" s="72">
        <f t="shared" si="22"/>
        <v>407</v>
      </c>
      <c r="Y29" s="72">
        <f t="shared" si="23"/>
        <v>1423</v>
      </c>
      <c r="Z29" s="72">
        <f t="shared" si="24"/>
        <v>422</v>
      </c>
      <c r="AA29" s="72">
        <f t="shared" si="25"/>
        <v>1478</v>
      </c>
      <c r="AB29" s="73">
        <f t="shared" si="26"/>
        <v>443</v>
      </c>
      <c r="AC29" s="74">
        <f t="shared" si="27"/>
        <v>1552</v>
      </c>
    </row>
    <row r="30" spans="1:29" s="75" customFormat="1" ht="11.1" customHeight="1">
      <c r="A30" s="71">
        <v>25</v>
      </c>
      <c r="B30" s="72">
        <f t="shared" si="0"/>
        <v>204</v>
      </c>
      <c r="C30" s="72">
        <f t="shared" si="1"/>
        <v>713</v>
      </c>
      <c r="D30" s="72">
        <f t="shared" si="2"/>
        <v>230</v>
      </c>
      <c r="E30" s="72">
        <f t="shared" si="3"/>
        <v>805</v>
      </c>
      <c r="F30" s="72">
        <f t="shared" si="4"/>
        <v>248</v>
      </c>
      <c r="G30" s="72">
        <f t="shared" si="5"/>
        <v>867</v>
      </c>
      <c r="H30" s="72">
        <f t="shared" si="6"/>
        <v>290</v>
      </c>
      <c r="I30" s="72">
        <f t="shared" si="7"/>
        <v>1016</v>
      </c>
      <c r="J30" s="72">
        <f t="shared" si="8"/>
        <v>303</v>
      </c>
      <c r="K30" s="72">
        <f t="shared" si="9"/>
        <v>1059</v>
      </c>
      <c r="L30" s="72">
        <f t="shared" si="10"/>
        <v>317</v>
      </c>
      <c r="M30" s="72">
        <f t="shared" si="11"/>
        <v>1109</v>
      </c>
      <c r="N30" s="72">
        <f t="shared" si="12"/>
        <v>328</v>
      </c>
      <c r="O30" s="72">
        <f t="shared" si="13"/>
        <v>1147</v>
      </c>
      <c r="P30" s="72">
        <f t="shared" si="14"/>
        <v>349</v>
      </c>
      <c r="Q30" s="72">
        <f t="shared" si="15"/>
        <v>1222</v>
      </c>
      <c r="R30" s="72">
        <f t="shared" si="16"/>
        <v>366</v>
      </c>
      <c r="S30" s="72">
        <f t="shared" si="17"/>
        <v>1284</v>
      </c>
      <c r="T30" s="72">
        <f t="shared" si="18"/>
        <v>385</v>
      </c>
      <c r="U30" s="72">
        <f t="shared" si="19"/>
        <v>1349</v>
      </c>
      <c r="V30" s="72">
        <f t="shared" si="20"/>
        <v>404</v>
      </c>
      <c r="W30" s="72">
        <f t="shared" si="21"/>
        <v>1411</v>
      </c>
      <c r="X30" s="72">
        <f t="shared" si="22"/>
        <v>424</v>
      </c>
      <c r="Y30" s="72">
        <f t="shared" si="23"/>
        <v>1483</v>
      </c>
      <c r="Z30" s="72">
        <f t="shared" si="24"/>
        <v>440</v>
      </c>
      <c r="AA30" s="72">
        <f t="shared" si="25"/>
        <v>1540</v>
      </c>
      <c r="AB30" s="73">
        <f t="shared" si="26"/>
        <v>462</v>
      </c>
      <c r="AC30" s="74">
        <f t="shared" si="27"/>
        <v>1617</v>
      </c>
    </row>
    <row r="31" spans="1:29" s="75" customFormat="1" ht="11.1" customHeight="1">
      <c r="A31" s="71">
        <v>26</v>
      </c>
      <c r="B31" s="72">
        <f t="shared" si="0"/>
        <v>211</v>
      </c>
      <c r="C31" s="72">
        <f t="shared" si="1"/>
        <v>740</v>
      </c>
      <c r="D31" s="72">
        <f t="shared" si="2"/>
        <v>239</v>
      </c>
      <c r="E31" s="72">
        <f t="shared" si="3"/>
        <v>837</v>
      </c>
      <c r="F31" s="72">
        <f t="shared" si="4"/>
        <v>257</v>
      </c>
      <c r="G31" s="72">
        <f t="shared" si="5"/>
        <v>901</v>
      </c>
      <c r="H31" s="72">
        <f t="shared" si="6"/>
        <v>302</v>
      </c>
      <c r="I31" s="72">
        <f t="shared" si="7"/>
        <v>1057</v>
      </c>
      <c r="J31" s="72">
        <f t="shared" si="8"/>
        <v>315</v>
      </c>
      <c r="K31" s="72">
        <f t="shared" si="9"/>
        <v>1101</v>
      </c>
      <c r="L31" s="72">
        <f t="shared" si="10"/>
        <v>330</v>
      </c>
      <c r="M31" s="72">
        <f t="shared" si="11"/>
        <v>1153</v>
      </c>
      <c r="N31" s="72">
        <f t="shared" si="12"/>
        <v>341</v>
      </c>
      <c r="O31" s="72">
        <f t="shared" si="13"/>
        <v>1193</v>
      </c>
      <c r="P31" s="72">
        <f t="shared" si="14"/>
        <v>363</v>
      </c>
      <c r="Q31" s="72">
        <f t="shared" si="15"/>
        <v>1272</v>
      </c>
      <c r="R31" s="72">
        <f t="shared" si="16"/>
        <v>382</v>
      </c>
      <c r="S31" s="72">
        <f t="shared" si="17"/>
        <v>1335</v>
      </c>
      <c r="T31" s="72">
        <f t="shared" si="18"/>
        <v>400</v>
      </c>
      <c r="U31" s="72">
        <f t="shared" si="19"/>
        <v>1402</v>
      </c>
      <c r="V31" s="72">
        <f t="shared" si="20"/>
        <v>419</v>
      </c>
      <c r="W31" s="72">
        <f t="shared" si="21"/>
        <v>1468</v>
      </c>
      <c r="X31" s="72">
        <f t="shared" si="22"/>
        <v>440</v>
      </c>
      <c r="Y31" s="72">
        <f t="shared" si="23"/>
        <v>1541</v>
      </c>
      <c r="Z31" s="72">
        <f t="shared" si="24"/>
        <v>458</v>
      </c>
      <c r="AA31" s="72">
        <f t="shared" si="25"/>
        <v>1602</v>
      </c>
      <c r="AB31" s="73">
        <f t="shared" si="26"/>
        <v>481</v>
      </c>
      <c r="AC31" s="74">
        <f t="shared" si="27"/>
        <v>1682</v>
      </c>
    </row>
    <row r="32" spans="1:29" s="75" customFormat="1" ht="11.1" customHeight="1">
      <c r="A32" s="71">
        <v>27</v>
      </c>
      <c r="B32" s="72">
        <f t="shared" si="0"/>
        <v>220</v>
      </c>
      <c r="C32" s="72">
        <f t="shared" si="1"/>
        <v>769</v>
      </c>
      <c r="D32" s="72">
        <f t="shared" si="2"/>
        <v>249</v>
      </c>
      <c r="E32" s="72">
        <f t="shared" si="3"/>
        <v>869</v>
      </c>
      <c r="F32" s="72">
        <f t="shared" si="4"/>
        <v>267</v>
      </c>
      <c r="G32" s="72">
        <f t="shared" si="5"/>
        <v>936</v>
      </c>
      <c r="H32" s="72">
        <f t="shared" si="6"/>
        <v>314</v>
      </c>
      <c r="I32" s="72">
        <f t="shared" si="7"/>
        <v>1098</v>
      </c>
      <c r="J32" s="72">
        <f t="shared" si="8"/>
        <v>327</v>
      </c>
      <c r="K32" s="72">
        <f t="shared" si="9"/>
        <v>1144</v>
      </c>
      <c r="L32" s="72">
        <f t="shared" si="10"/>
        <v>342</v>
      </c>
      <c r="M32" s="72">
        <f t="shared" si="11"/>
        <v>1198</v>
      </c>
      <c r="N32" s="72">
        <f t="shared" si="12"/>
        <v>354</v>
      </c>
      <c r="O32" s="72">
        <f t="shared" si="13"/>
        <v>1239</v>
      </c>
      <c r="P32" s="72">
        <f t="shared" si="14"/>
        <v>377</v>
      </c>
      <c r="Q32" s="72">
        <f t="shared" si="15"/>
        <v>1320</v>
      </c>
      <c r="R32" s="72">
        <f t="shared" si="16"/>
        <v>396</v>
      </c>
      <c r="S32" s="72">
        <f t="shared" si="17"/>
        <v>1387</v>
      </c>
      <c r="T32" s="72">
        <f t="shared" si="18"/>
        <v>416</v>
      </c>
      <c r="U32" s="72">
        <f t="shared" si="19"/>
        <v>1456</v>
      </c>
      <c r="V32" s="72">
        <f t="shared" si="20"/>
        <v>436</v>
      </c>
      <c r="W32" s="72">
        <f t="shared" si="21"/>
        <v>1525</v>
      </c>
      <c r="X32" s="72">
        <f t="shared" si="22"/>
        <v>458</v>
      </c>
      <c r="Y32" s="72">
        <f t="shared" si="23"/>
        <v>1601</v>
      </c>
      <c r="Z32" s="72">
        <f t="shared" si="24"/>
        <v>475</v>
      </c>
      <c r="AA32" s="72">
        <f t="shared" si="25"/>
        <v>1663</v>
      </c>
      <c r="AB32" s="73">
        <f t="shared" si="26"/>
        <v>499</v>
      </c>
      <c r="AC32" s="74">
        <f t="shared" si="27"/>
        <v>1747</v>
      </c>
    </row>
    <row r="33" spans="1:29" s="75" customFormat="1" ht="11.1" customHeight="1">
      <c r="A33" s="71">
        <v>28</v>
      </c>
      <c r="B33" s="72">
        <f t="shared" si="0"/>
        <v>228</v>
      </c>
      <c r="C33" s="72">
        <f t="shared" si="1"/>
        <v>798</v>
      </c>
      <c r="D33" s="72">
        <f t="shared" si="2"/>
        <v>257</v>
      </c>
      <c r="E33" s="72">
        <f t="shared" si="3"/>
        <v>901</v>
      </c>
      <c r="F33" s="72">
        <f t="shared" si="4"/>
        <v>277</v>
      </c>
      <c r="G33" s="72">
        <f t="shared" si="5"/>
        <v>970</v>
      </c>
      <c r="H33" s="72">
        <f t="shared" si="6"/>
        <v>326</v>
      </c>
      <c r="I33" s="72">
        <f t="shared" si="7"/>
        <v>1138</v>
      </c>
      <c r="J33" s="72">
        <f t="shared" si="8"/>
        <v>339</v>
      </c>
      <c r="K33" s="72">
        <f t="shared" si="9"/>
        <v>1186</v>
      </c>
      <c r="L33" s="72">
        <f t="shared" si="10"/>
        <v>355</v>
      </c>
      <c r="M33" s="72">
        <f t="shared" si="11"/>
        <v>1242</v>
      </c>
      <c r="N33" s="72">
        <f t="shared" si="12"/>
        <v>367</v>
      </c>
      <c r="O33" s="72">
        <f t="shared" si="13"/>
        <v>1285</v>
      </c>
      <c r="P33" s="72">
        <f t="shared" si="14"/>
        <v>392</v>
      </c>
      <c r="Q33" s="72">
        <f t="shared" si="15"/>
        <v>1368</v>
      </c>
      <c r="R33" s="72">
        <f t="shared" si="16"/>
        <v>410</v>
      </c>
      <c r="S33" s="72">
        <f t="shared" si="17"/>
        <v>1438</v>
      </c>
      <c r="T33" s="72">
        <f t="shared" si="18"/>
        <v>431</v>
      </c>
      <c r="U33" s="72">
        <f t="shared" si="19"/>
        <v>1510</v>
      </c>
      <c r="V33" s="72">
        <f t="shared" si="20"/>
        <v>452</v>
      </c>
      <c r="W33" s="72">
        <f t="shared" si="21"/>
        <v>1581</v>
      </c>
      <c r="X33" s="72">
        <f t="shared" si="22"/>
        <v>474</v>
      </c>
      <c r="Y33" s="72">
        <f t="shared" si="23"/>
        <v>1660</v>
      </c>
      <c r="Z33" s="72">
        <f t="shared" si="24"/>
        <v>493</v>
      </c>
      <c r="AA33" s="72">
        <f t="shared" si="25"/>
        <v>1725</v>
      </c>
      <c r="AB33" s="73">
        <f t="shared" si="26"/>
        <v>517</v>
      </c>
      <c r="AC33" s="74">
        <f t="shared" si="27"/>
        <v>1811</v>
      </c>
    </row>
    <row r="34" spans="1:29" s="75" customFormat="1" ht="11.1" customHeight="1">
      <c r="A34" s="71">
        <v>29</v>
      </c>
      <c r="B34" s="72">
        <f t="shared" si="0"/>
        <v>236</v>
      </c>
      <c r="C34" s="72">
        <f t="shared" si="1"/>
        <v>826</v>
      </c>
      <c r="D34" s="72">
        <f t="shared" si="2"/>
        <v>266</v>
      </c>
      <c r="E34" s="72">
        <f t="shared" si="3"/>
        <v>934</v>
      </c>
      <c r="F34" s="72">
        <f t="shared" si="4"/>
        <v>287</v>
      </c>
      <c r="G34" s="72">
        <f t="shared" si="5"/>
        <v>1005</v>
      </c>
      <c r="H34" s="72">
        <f t="shared" si="6"/>
        <v>337</v>
      </c>
      <c r="I34" s="72">
        <f t="shared" si="7"/>
        <v>1179</v>
      </c>
      <c r="J34" s="72">
        <f t="shared" si="8"/>
        <v>351</v>
      </c>
      <c r="K34" s="72">
        <f t="shared" si="9"/>
        <v>1229</v>
      </c>
      <c r="L34" s="72">
        <f t="shared" si="10"/>
        <v>367</v>
      </c>
      <c r="M34" s="72">
        <f t="shared" si="11"/>
        <v>1286</v>
      </c>
      <c r="N34" s="72">
        <f t="shared" si="12"/>
        <v>381</v>
      </c>
      <c r="O34" s="72">
        <f t="shared" si="13"/>
        <v>1331</v>
      </c>
      <c r="P34" s="72">
        <f t="shared" si="14"/>
        <v>405</v>
      </c>
      <c r="Q34" s="72">
        <f t="shared" si="15"/>
        <v>1418</v>
      </c>
      <c r="R34" s="72">
        <f t="shared" si="16"/>
        <v>426</v>
      </c>
      <c r="S34" s="72">
        <f t="shared" si="17"/>
        <v>1489</v>
      </c>
      <c r="T34" s="72">
        <f t="shared" si="18"/>
        <v>447</v>
      </c>
      <c r="U34" s="72">
        <f t="shared" si="19"/>
        <v>1564</v>
      </c>
      <c r="V34" s="72">
        <f t="shared" si="20"/>
        <v>468</v>
      </c>
      <c r="W34" s="72">
        <f t="shared" si="21"/>
        <v>1638</v>
      </c>
      <c r="X34" s="72">
        <f t="shared" si="22"/>
        <v>492</v>
      </c>
      <c r="Y34" s="72">
        <f t="shared" si="23"/>
        <v>1719</v>
      </c>
      <c r="Z34" s="72">
        <f t="shared" si="24"/>
        <v>510</v>
      </c>
      <c r="AA34" s="72">
        <f t="shared" si="25"/>
        <v>1786</v>
      </c>
      <c r="AB34" s="73">
        <f t="shared" si="26"/>
        <v>536</v>
      </c>
      <c r="AC34" s="74">
        <f t="shared" si="27"/>
        <v>1876</v>
      </c>
    </row>
    <row r="35" spans="1:29" s="75" customFormat="1" ht="11.1" customHeight="1" thickBot="1">
      <c r="A35" s="76">
        <v>30</v>
      </c>
      <c r="B35" s="72">
        <f t="shared" si="0"/>
        <v>244</v>
      </c>
      <c r="C35" s="72">
        <f t="shared" si="1"/>
        <v>855</v>
      </c>
      <c r="D35" s="72">
        <f t="shared" si="2"/>
        <v>276</v>
      </c>
      <c r="E35" s="72">
        <f t="shared" si="3"/>
        <v>966</v>
      </c>
      <c r="F35" s="72">
        <f t="shared" si="4"/>
        <v>297</v>
      </c>
      <c r="G35" s="72">
        <f t="shared" si="5"/>
        <v>1040</v>
      </c>
      <c r="H35" s="72">
        <f t="shared" si="6"/>
        <v>349</v>
      </c>
      <c r="I35" s="72">
        <f t="shared" si="7"/>
        <v>1220</v>
      </c>
      <c r="J35" s="72">
        <f t="shared" si="8"/>
        <v>363</v>
      </c>
      <c r="K35" s="72">
        <f t="shared" si="9"/>
        <v>1271</v>
      </c>
      <c r="L35" s="72">
        <f t="shared" si="10"/>
        <v>381</v>
      </c>
      <c r="M35" s="72">
        <f t="shared" si="11"/>
        <v>1331</v>
      </c>
      <c r="N35" s="72">
        <f t="shared" si="12"/>
        <v>394</v>
      </c>
      <c r="O35" s="72">
        <f t="shared" si="13"/>
        <v>1377</v>
      </c>
      <c r="P35" s="72">
        <f t="shared" si="14"/>
        <v>419</v>
      </c>
      <c r="Q35" s="72">
        <f t="shared" si="15"/>
        <v>1466</v>
      </c>
      <c r="R35" s="72">
        <f t="shared" si="16"/>
        <v>440</v>
      </c>
      <c r="S35" s="72">
        <f t="shared" si="17"/>
        <v>1541</v>
      </c>
      <c r="T35" s="72">
        <f t="shared" si="18"/>
        <v>462</v>
      </c>
      <c r="U35" s="72">
        <f t="shared" si="19"/>
        <v>1618</v>
      </c>
      <c r="V35" s="72">
        <f t="shared" si="20"/>
        <v>484</v>
      </c>
      <c r="W35" s="72">
        <f t="shared" si="21"/>
        <v>1694</v>
      </c>
      <c r="X35" s="72">
        <f t="shared" si="22"/>
        <v>508</v>
      </c>
      <c r="Y35" s="72">
        <f t="shared" si="23"/>
        <v>1779</v>
      </c>
      <c r="Z35" s="77">
        <f t="shared" si="24"/>
        <v>528</v>
      </c>
      <c r="AA35" s="77">
        <f t="shared" si="25"/>
        <v>1848</v>
      </c>
      <c r="AB35" s="77">
        <f t="shared" si="26"/>
        <v>554</v>
      </c>
      <c r="AC35" s="78">
        <f t="shared" si="27"/>
        <v>1940</v>
      </c>
    </row>
    <row r="36" spans="1:29" ht="3.2" customHeight="1" thickBot="1">
      <c r="A36" s="408"/>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10"/>
      <c r="AB36" s="79"/>
      <c r="AC36" s="79"/>
    </row>
    <row r="37" spans="1:29" ht="12.2" customHeight="1">
      <c r="A37" s="393"/>
      <c r="B37" s="396" t="s">
        <v>84</v>
      </c>
      <c r="C37" s="397"/>
      <c r="D37" s="396" t="s">
        <v>85</v>
      </c>
      <c r="E37" s="397"/>
      <c r="F37" s="396" t="s">
        <v>86</v>
      </c>
      <c r="G37" s="397"/>
      <c r="H37" s="396" t="s">
        <v>87</v>
      </c>
      <c r="I37" s="397"/>
      <c r="J37" s="396" t="s">
        <v>88</v>
      </c>
      <c r="K37" s="397"/>
      <c r="L37" s="396" t="s">
        <v>89</v>
      </c>
      <c r="M37" s="397"/>
      <c r="N37" s="396" t="s">
        <v>90</v>
      </c>
      <c r="O37" s="397"/>
      <c r="P37" s="396" t="s">
        <v>91</v>
      </c>
      <c r="Q37" s="397"/>
      <c r="R37" s="396" t="s">
        <v>92</v>
      </c>
      <c r="S37" s="397"/>
      <c r="T37" s="396" t="s">
        <v>93</v>
      </c>
      <c r="U37" s="397"/>
      <c r="V37" s="396" t="s">
        <v>94</v>
      </c>
      <c r="W37" s="397"/>
      <c r="X37" s="396" t="s">
        <v>95</v>
      </c>
      <c r="Y37" s="397"/>
      <c r="Z37" s="396" t="s">
        <v>96</v>
      </c>
      <c r="AA37" s="397"/>
      <c r="AB37" s="403"/>
      <c r="AC37" s="404"/>
    </row>
    <row r="38" spans="1:29" ht="12.2" customHeight="1">
      <c r="A38" s="394"/>
      <c r="B38" s="405">
        <v>26400</v>
      </c>
      <c r="C38" s="405"/>
      <c r="D38" s="391">
        <v>27600</v>
      </c>
      <c r="E38" s="392"/>
      <c r="F38" s="391">
        <v>28800</v>
      </c>
      <c r="G38" s="392"/>
      <c r="H38" s="391">
        <v>30300</v>
      </c>
      <c r="I38" s="392"/>
      <c r="J38" s="391">
        <v>31800</v>
      </c>
      <c r="K38" s="392"/>
      <c r="L38" s="391">
        <v>33300</v>
      </c>
      <c r="M38" s="392"/>
      <c r="N38" s="391">
        <v>34800</v>
      </c>
      <c r="O38" s="392"/>
      <c r="P38" s="391">
        <v>36300</v>
      </c>
      <c r="Q38" s="392"/>
      <c r="R38" s="391">
        <v>38200</v>
      </c>
      <c r="S38" s="392"/>
      <c r="T38" s="391">
        <v>40100</v>
      </c>
      <c r="U38" s="392"/>
      <c r="V38" s="391">
        <v>42000</v>
      </c>
      <c r="W38" s="392"/>
      <c r="X38" s="391">
        <v>43900</v>
      </c>
      <c r="Y38" s="392"/>
      <c r="Z38" s="391">
        <v>45800</v>
      </c>
      <c r="AA38" s="392"/>
      <c r="AB38" s="406"/>
      <c r="AC38" s="407"/>
    </row>
    <row r="39" spans="1:29" ht="12.2" customHeight="1">
      <c r="A39" s="395"/>
      <c r="B39" s="80" t="s">
        <v>82</v>
      </c>
      <c r="C39" s="80" t="s">
        <v>31</v>
      </c>
      <c r="D39" s="80" t="s">
        <v>82</v>
      </c>
      <c r="E39" s="80" t="s">
        <v>31</v>
      </c>
      <c r="F39" s="80" t="s">
        <v>82</v>
      </c>
      <c r="G39" s="80" t="s">
        <v>31</v>
      </c>
      <c r="H39" s="80" t="s">
        <v>82</v>
      </c>
      <c r="I39" s="80" t="s">
        <v>31</v>
      </c>
      <c r="J39" s="80" t="s">
        <v>82</v>
      </c>
      <c r="K39" s="80" t="s">
        <v>31</v>
      </c>
      <c r="L39" s="80" t="s">
        <v>82</v>
      </c>
      <c r="M39" s="80" t="s">
        <v>31</v>
      </c>
      <c r="N39" s="80" t="s">
        <v>82</v>
      </c>
      <c r="O39" s="80" t="s">
        <v>31</v>
      </c>
      <c r="P39" s="80" t="s">
        <v>82</v>
      </c>
      <c r="Q39" s="80" t="s">
        <v>31</v>
      </c>
      <c r="R39" s="80" t="s">
        <v>82</v>
      </c>
      <c r="S39" s="80" t="s">
        <v>31</v>
      </c>
      <c r="T39" s="80" t="s">
        <v>82</v>
      </c>
      <c r="U39" s="80" t="s">
        <v>31</v>
      </c>
      <c r="V39" s="80" t="s">
        <v>82</v>
      </c>
      <c r="W39" s="80" t="s">
        <v>31</v>
      </c>
      <c r="X39" s="80" t="s">
        <v>82</v>
      </c>
      <c r="Y39" s="80" t="s">
        <v>31</v>
      </c>
      <c r="Z39" s="80" t="s">
        <v>82</v>
      </c>
      <c r="AA39" s="80" t="s">
        <v>31</v>
      </c>
      <c r="AB39" s="69"/>
      <c r="AC39" s="70"/>
    </row>
    <row r="40" spans="1:29" s="75" customFormat="1" ht="11.1" customHeight="1">
      <c r="A40" s="71">
        <v>1</v>
      </c>
      <c r="B40" s="72">
        <f t="shared" ref="B40:B69" si="28">ROUND($B$38*$A40/30*$AE$4*20/100,0)+ROUND($B$38*$A40/30*$AE$6*20/100,0)</f>
        <v>20</v>
      </c>
      <c r="C40" s="72">
        <f t="shared" ref="C40:C69" si="29">ROUND($B$38*$A40/30*$AE$4*70/100,0)+ROUND($B$38*$A40/30*$AE$6*70/100,0)</f>
        <v>68</v>
      </c>
      <c r="D40" s="72">
        <f t="shared" ref="D40:D69" si="30">ROUND($D$38*$A40/30*$AE$4*20/100,0)+ROUND($D$38*$A40/30*$AE$6*20/100,0)</f>
        <v>20</v>
      </c>
      <c r="E40" s="72">
        <f t="shared" ref="E40:E69" si="31">ROUND($D$38*$A40/30*$AE$4*70/100,0)+ROUND($D$38*$A40/30*$AE$6*70/100,0)</f>
        <v>70</v>
      </c>
      <c r="F40" s="72">
        <f t="shared" ref="F40:F69" si="32">ROUND($F$38*$A40/30*$AE$4*20/100,0)+ROUND($F$38*$A40/30*$AE$6*20/100,0)</f>
        <v>21</v>
      </c>
      <c r="G40" s="72">
        <f t="shared" ref="G40:G69" si="33">ROUND($F$38*$A40/30*$AE$4*70/100,0)+ROUND($F$38*$A40/30*$AE$6*70/100,0)</f>
        <v>74</v>
      </c>
      <c r="H40" s="72">
        <f t="shared" ref="H40:H69" si="34">ROUND($H$38*$A40/30*$AE$4*20/100,0)+ROUND($H$38*$A40/30*$AE$6*20/100,0)</f>
        <v>22</v>
      </c>
      <c r="I40" s="72">
        <f t="shared" ref="I40:I69" si="35">ROUND($H$38*$A40/30*$AE$4*70/100,0)+ROUND($H$38*$A40/30*$AE$6*70/100,0)</f>
        <v>78</v>
      </c>
      <c r="J40" s="72">
        <f t="shared" ref="J40:J69" si="36">ROUND($J$38*$A40/30*$AE$4*20/100,0)+ROUND($J$38*$A40/30*$AE$6*20/100,0)</f>
        <v>23</v>
      </c>
      <c r="K40" s="72">
        <f t="shared" ref="K40:K69" si="37">ROUND($J$38*$A40/30*$AE$4*70/100,0)+ROUND($J$38*$A40/30*$AE$6*70/100,0)</f>
        <v>81</v>
      </c>
      <c r="L40" s="72">
        <f t="shared" ref="L40:L69" si="38">ROUND($L$38*$A40/30*$AE$4*20/100,0)+ROUND($L$38*$A40/30*$AE$6*20/100,0)</f>
        <v>24</v>
      </c>
      <c r="M40" s="72">
        <f t="shared" ref="M40:M69" si="39">ROUND($L$38*$A40/30*$AE$4*70/100,0)+ROUND($L$38*$A40/30*$AE$6*70/100,0)</f>
        <v>86</v>
      </c>
      <c r="N40" s="72">
        <f t="shared" ref="N40:N69" si="40">ROUND($N$38*$A40/30*$AE$4*20/100,0)+ROUND($N$38*$A40/30*$AE$6*20/100,0)</f>
        <v>25</v>
      </c>
      <c r="O40" s="72">
        <f t="shared" ref="O40:O69" si="41">ROUND($N$38*$A40/30*$AE$4*70/100,0)+ROUND($N$38*$A40/30*$AE$6*70/100,0)</f>
        <v>89</v>
      </c>
      <c r="P40" s="72">
        <f t="shared" ref="P40:P69" si="42">ROUND($P$38*$A40/30*$AE$4*20/100,0)+ROUND($P$38*$A40/30*$AE$6*20/100,0)</f>
        <v>26</v>
      </c>
      <c r="Q40" s="72">
        <f t="shared" ref="Q40:Q69" si="43">ROUND($P$38*$A40/30*$AE$4*70/100,0)+ROUND($P$38*$A40/30*$AE$6*70/100,0)</f>
        <v>93</v>
      </c>
      <c r="R40" s="72">
        <f t="shared" ref="R40:R69" si="44">ROUND($R$38*$A40/30*$AE$4*20/100,0)+ROUND($R$38*$A40/30*$AE$6*20/100,0)</f>
        <v>28</v>
      </c>
      <c r="S40" s="72">
        <f t="shared" ref="S40:S69" si="45">ROUND($R$38*$A40/30*$AE$4*70/100,0)+ROUND($R$38*$A40/30*$AE$6*70/100,0)</f>
        <v>98</v>
      </c>
      <c r="T40" s="72">
        <f t="shared" ref="T40:T69" si="46">ROUND($T$38*$A40/30*$AE$4*20/100,0)+ROUND($T$38*$A40/30*$AE$6*20/100,0)</f>
        <v>30</v>
      </c>
      <c r="U40" s="72">
        <f t="shared" ref="U40:U69" si="47">ROUND($T$38*$A40/30*$AE$4*70/100,0)+ROUND($T$38*$A40/30*$AE$6*70/100,0)</f>
        <v>103</v>
      </c>
      <c r="V40" s="72">
        <f t="shared" ref="V40:V69" si="48">ROUND($V$38*$A40/30*$AE$4*20/100,0)+ROUND($V$38*$A40/30*$AE$6*20/100,0)</f>
        <v>31</v>
      </c>
      <c r="W40" s="72">
        <f t="shared" ref="W40:W69" si="49">ROUND($V$38*$A40/30*$AE$4*70/100,0)+ROUND($V$38*$A40/30*$AE$6*70/100,0)</f>
        <v>108</v>
      </c>
      <c r="X40" s="72">
        <f t="shared" ref="X40:X69" si="50">ROUND($X$38*$A40/30*$AE$4*20/100,0)+ROUND($X$38*$A40/30*$AE$6*20/100,0)</f>
        <v>32</v>
      </c>
      <c r="Y40" s="72">
        <f t="shared" ref="Y40:Y69" si="51">ROUND($X$38*$A40/30*$AE$4*70/100,0)+ROUND($X$38*$A40/30*$AE$6*70/100,0)</f>
        <v>112</v>
      </c>
      <c r="Z40" s="72">
        <f>ROUND($Z$38*$A40/30*$AE$4*20/100,0)+ROUND($Z$38*$A40/30*$AE$6*20/100,0)</f>
        <v>34</v>
      </c>
      <c r="AA40" s="72">
        <f>ROUND($Z$38*$A40/30*$AE$4*70/100,0)+ROUND($Z$38*$A40/30*$AE$6*70/100,0)</f>
        <v>118</v>
      </c>
      <c r="AB40" s="72"/>
      <c r="AC40" s="74"/>
    </row>
    <row r="41" spans="1:29" s="75" customFormat="1" ht="11.1" customHeight="1">
      <c r="A41" s="71">
        <v>2</v>
      </c>
      <c r="B41" s="72">
        <f t="shared" si="28"/>
        <v>39</v>
      </c>
      <c r="C41" s="72">
        <f t="shared" si="29"/>
        <v>135</v>
      </c>
      <c r="D41" s="72">
        <f t="shared" si="30"/>
        <v>41</v>
      </c>
      <c r="E41" s="72">
        <f t="shared" si="31"/>
        <v>142</v>
      </c>
      <c r="F41" s="72">
        <f t="shared" si="32"/>
        <v>42</v>
      </c>
      <c r="G41" s="72">
        <f t="shared" si="33"/>
        <v>147</v>
      </c>
      <c r="H41" s="72">
        <f t="shared" si="34"/>
        <v>44</v>
      </c>
      <c r="I41" s="72">
        <f t="shared" si="35"/>
        <v>155</v>
      </c>
      <c r="J41" s="72">
        <f t="shared" si="36"/>
        <v>46</v>
      </c>
      <c r="K41" s="72">
        <f t="shared" si="37"/>
        <v>163</v>
      </c>
      <c r="L41" s="72">
        <f t="shared" si="38"/>
        <v>48</v>
      </c>
      <c r="M41" s="72">
        <f t="shared" si="39"/>
        <v>171</v>
      </c>
      <c r="N41" s="72">
        <f t="shared" si="40"/>
        <v>51</v>
      </c>
      <c r="O41" s="72">
        <f t="shared" si="41"/>
        <v>178</v>
      </c>
      <c r="P41" s="72">
        <f t="shared" si="42"/>
        <v>53</v>
      </c>
      <c r="Q41" s="72">
        <f t="shared" si="43"/>
        <v>186</v>
      </c>
      <c r="R41" s="72">
        <f t="shared" si="44"/>
        <v>56</v>
      </c>
      <c r="S41" s="72">
        <f t="shared" si="45"/>
        <v>196</v>
      </c>
      <c r="T41" s="72">
        <f t="shared" si="46"/>
        <v>58</v>
      </c>
      <c r="U41" s="72">
        <f t="shared" si="47"/>
        <v>206</v>
      </c>
      <c r="V41" s="72">
        <f t="shared" si="48"/>
        <v>62</v>
      </c>
      <c r="W41" s="72">
        <f t="shared" si="49"/>
        <v>216</v>
      </c>
      <c r="X41" s="72">
        <f t="shared" si="50"/>
        <v>65</v>
      </c>
      <c r="Y41" s="72">
        <f t="shared" si="51"/>
        <v>225</v>
      </c>
      <c r="Z41" s="72">
        <f t="shared" ref="Z41:Z69" si="52">ROUND($Z$38*$A41/30*$AE$4*20/100,0)+ROUND($Z$38*$A41/30*$AE$6*20/100,0)</f>
        <v>67</v>
      </c>
      <c r="AA41" s="72">
        <f t="shared" ref="AA41:AA69" si="53">ROUND($Z$38*$A41/30*$AE$4*70/100,0)+ROUND($Z$38*$A41/30*$AE$6*70/100,0)</f>
        <v>235</v>
      </c>
      <c r="AB41" s="72"/>
      <c r="AC41" s="74"/>
    </row>
    <row r="42" spans="1:29" s="75" customFormat="1" ht="11.1" customHeight="1">
      <c r="A42" s="71">
        <v>3</v>
      </c>
      <c r="B42" s="72">
        <f t="shared" si="28"/>
        <v>58</v>
      </c>
      <c r="C42" s="72">
        <f t="shared" si="29"/>
        <v>203</v>
      </c>
      <c r="D42" s="72">
        <f t="shared" si="30"/>
        <v>61</v>
      </c>
      <c r="E42" s="72">
        <f t="shared" si="31"/>
        <v>212</v>
      </c>
      <c r="F42" s="72">
        <f t="shared" si="32"/>
        <v>64</v>
      </c>
      <c r="G42" s="72">
        <f t="shared" si="33"/>
        <v>222</v>
      </c>
      <c r="H42" s="72">
        <f t="shared" si="34"/>
        <v>67</v>
      </c>
      <c r="I42" s="72">
        <f t="shared" si="35"/>
        <v>233</v>
      </c>
      <c r="J42" s="72">
        <f t="shared" si="36"/>
        <v>70</v>
      </c>
      <c r="K42" s="72">
        <f t="shared" si="37"/>
        <v>245</v>
      </c>
      <c r="L42" s="72">
        <f t="shared" si="38"/>
        <v>74</v>
      </c>
      <c r="M42" s="72">
        <f t="shared" si="39"/>
        <v>256</v>
      </c>
      <c r="N42" s="72">
        <f t="shared" si="40"/>
        <v>77</v>
      </c>
      <c r="O42" s="72">
        <f t="shared" si="41"/>
        <v>268</v>
      </c>
      <c r="P42" s="72">
        <f t="shared" si="42"/>
        <v>80</v>
      </c>
      <c r="Q42" s="72">
        <f t="shared" si="43"/>
        <v>279</v>
      </c>
      <c r="R42" s="72">
        <f t="shared" si="44"/>
        <v>84</v>
      </c>
      <c r="S42" s="72">
        <f t="shared" si="45"/>
        <v>294</v>
      </c>
      <c r="T42" s="72">
        <f t="shared" si="46"/>
        <v>88</v>
      </c>
      <c r="U42" s="72">
        <f t="shared" si="47"/>
        <v>309</v>
      </c>
      <c r="V42" s="72">
        <f t="shared" si="48"/>
        <v>92</v>
      </c>
      <c r="W42" s="72">
        <f t="shared" si="49"/>
        <v>323</v>
      </c>
      <c r="X42" s="72">
        <f t="shared" si="50"/>
        <v>97</v>
      </c>
      <c r="Y42" s="72">
        <f t="shared" si="51"/>
        <v>338</v>
      </c>
      <c r="Z42" s="72">
        <f t="shared" si="52"/>
        <v>101</v>
      </c>
      <c r="AA42" s="72">
        <f t="shared" si="53"/>
        <v>353</v>
      </c>
      <c r="AB42" s="72"/>
      <c r="AC42" s="74"/>
    </row>
    <row r="43" spans="1:29" s="75" customFormat="1" ht="11.1" customHeight="1">
      <c r="A43" s="71">
        <v>4</v>
      </c>
      <c r="B43" s="72">
        <f t="shared" si="28"/>
        <v>77</v>
      </c>
      <c r="C43" s="72">
        <f t="shared" si="29"/>
        <v>271</v>
      </c>
      <c r="D43" s="72">
        <f t="shared" si="30"/>
        <v>81</v>
      </c>
      <c r="E43" s="72">
        <f t="shared" si="31"/>
        <v>284</v>
      </c>
      <c r="F43" s="72">
        <f t="shared" si="32"/>
        <v>85</v>
      </c>
      <c r="G43" s="72">
        <f t="shared" si="33"/>
        <v>296</v>
      </c>
      <c r="H43" s="72">
        <f t="shared" si="34"/>
        <v>89</v>
      </c>
      <c r="I43" s="72">
        <f t="shared" si="35"/>
        <v>311</v>
      </c>
      <c r="J43" s="72">
        <f t="shared" si="36"/>
        <v>93</v>
      </c>
      <c r="K43" s="72">
        <f t="shared" si="37"/>
        <v>327</v>
      </c>
      <c r="L43" s="72">
        <f t="shared" si="38"/>
        <v>98</v>
      </c>
      <c r="M43" s="72">
        <f t="shared" si="39"/>
        <v>342</v>
      </c>
      <c r="N43" s="72">
        <f t="shared" si="40"/>
        <v>102</v>
      </c>
      <c r="O43" s="72">
        <f t="shared" si="41"/>
        <v>357</v>
      </c>
      <c r="P43" s="72">
        <f t="shared" si="42"/>
        <v>107</v>
      </c>
      <c r="Q43" s="72">
        <f t="shared" si="43"/>
        <v>373</v>
      </c>
      <c r="R43" s="72">
        <f t="shared" si="44"/>
        <v>112</v>
      </c>
      <c r="S43" s="72">
        <f t="shared" si="45"/>
        <v>393</v>
      </c>
      <c r="T43" s="72">
        <f t="shared" si="46"/>
        <v>118</v>
      </c>
      <c r="U43" s="72">
        <f t="shared" si="47"/>
        <v>411</v>
      </c>
      <c r="V43" s="72">
        <f t="shared" si="48"/>
        <v>123</v>
      </c>
      <c r="W43" s="72">
        <f t="shared" si="49"/>
        <v>431</v>
      </c>
      <c r="X43" s="72">
        <f t="shared" si="50"/>
        <v>129</v>
      </c>
      <c r="Y43" s="72">
        <f t="shared" si="51"/>
        <v>451</v>
      </c>
      <c r="Z43" s="72">
        <f t="shared" si="52"/>
        <v>134</v>
      </c>
      <c r="AA43" s="72">
        <f t="shared" si="53"/>
        <v>470</v>
      </c>
      <c r="AB43" s="72"/>
      <c r="AC43" s="74"/>
    </row>
    <row r="44" spans="1:29" s="75" customFormat="1" ht="11.1" customHeight="1">
      <c r="A44" s="71">
        <v>5</v>
      </c>
      <c r="B44" s="72">
        <f t="shared" si="28"/>
        <v>97</v>
      </c>
      <c r="C44" s="72">
        <f t="shared" si="29"/>
        <v>339</v>
      </c>
      <c r="D44" s="72">
        <f t="shared" si="30"/>
        <v>101</v>
      </c>
      <c r="E44" s="72">
        <f t="shared" si="31"/>
        <v>354</v>
      </c>
      <c r="F44" s="72">
        <f t="shared" si="32"/>
        <v>106</v>
      </c>
      <c r="G44" s="72">
        <f t="shared" si="33"/>
        <v>370</v>
      </c>
      <c r="H44" s="72">
        <f t="shared" si="34"/>
        <v>111</v>
      </c>
      <c r="I44" s="72">
        <f t="shared" si="35"/>
        <v>389</v>
      </c>
      <c r="J44" s="72">
        <f t="shared" si="36"/>
        <v>117</v>
      </c>
      <c r="K44" s="72">
        <f t="shared" si="37"/>
        <v>408</v>
      </c>
      <c r="L44" s="72">
        <f t="shared" si="38"/>
        <v>122</v>
      </c>
      <c r="M44" s="72">
        <f t="shared" si="39"/>
        <v>428</v>
      </c>
      <c r="N44" s="72">
        <f t="shared" si="40"/>
        <v>128</v>
      </c>
      <c r="O44" s="72">
        <f t="shared" si="41"/>
        <v>447</v>
      </c>
      <c r="P44" s="72">
        <f t="shared" si="42"/>
        <v>133</v>
      </c>
      <c r="Q44" s="72">
        <f t="shared" si="43"/>
        <v>466</v>
      </c>
      <c r="R44" s="72">
        <f t="shared" si="44"/>
        <v>140</v>
      </c>
      <c r="S44" s="72">
        <f t="shared" si="45"/>
        <v>491</v>
      </c>
      <c r="T44" s="72">
        <f t="shared" si="46"/>
        <v>147</v>
      </c>
      <c r="U44" s="72">
        <f t="shared" si="47"/>
        <v>515</v>
      </c>
      <c r="V44" s="72">
        <f t="shared" si="48"/>
        <v>154</v>
      </c>
      <c r="W44" s="72">
        <f t="shared" si="49"/>
        <v>539</v>
      </c>
      <c r="X44" s="72">
        <f t="shared" si="50"/>
        <v>161</v>
      </c>
      <c r="Y44" s="72">
        <f t="shared" si="51"/>
        <v>563</v>
      </c>
      <c r="Z44" s="72">
        <f t="shared" si="52"/>
        <v>168</v>
      </c>
      <c r="AA44" s="72">
        <f t="shared" si="53"/>
        <v>587</v>
      </c>
      <c r="AB44" s="72"/>
      <c r="AC44" s="74"/>
    </row>
    <row r="45" spans="1:29" s="75" customFormat="1" ht="11.1" customHeight="1">
      <c r="A45" s="71">
        <v>6</v>
      </c>
      <c r="B45" s="72">
        <f t="shared" si="28"/>
        <v>117</v>
      </c>
      <c r="C45" s="72">
        <f t="shared" si="29"/>
        <v>407</v>
      </c>
      <c r="D45" s="72">
        <f t="shared" si="30"/>
        <v>121</v>
      </c>
      <c r="E45" s="72">
        <f t="shared" si="31"/>
        <v>425</v>
      </c>
      <c r="F45" s="72">
        <f t="shared" si="32"/>
        <v>127</v>
      </c>
      <c r="G45" s="72">
        <f t="shared" si="33"/>
        <v>443</v>
      </c>
      <c r="H45" s="72">
        <f t="shared" si="34"/>
        <v>133</v>
      </c>
      <c r="I45" s="72">
        <f t="shared" si="35"/>
        <v>466</v>
      </c>
      <c r="J45" s="72">
        <f t="shared" si="36"/>
        <v>140</v>
      </c>
      <c r="K45" s="72">
        <f t="shared" si="37"/>
        <v>490</v>
      </c>
      <c r="L45" s="72">
        <f t="shared" si="38"/>
        <v>146</v>
      </c>
      <c r="M45" s="72">
        <f t="shared" si="39"/>
        <v>513</v>
      </c>
      <c r="N45" s="72">
        <f t="shared" si="40"/>
        <v>153</v>
      </c>
      <c r="O45" s="72">
        <f t="shared" si="41"/>
        <v>536</v>
      </c>
      <c r="P45" s="72">
        <f t="shared" si="42"/>
        <v>160</v>
      </c>
      <c r="Q45" s="72">
        <f t="shared" si="43"/>
        <v>559</v>
      </c>
      <c r="R45" s="72">
        <f t="shared" si="44"/>
        <v>168</v>
      </c>
      <c r="S45" s="72">
        <f t="shared" si="45"/>
        <v>588</v>
      </c>
      <c r="T45" s="72">
        <f t="shared" si="46"/>
        <v>176</v>
      </c>
      <c r="U45" s="72">
        <f t="shared" si="47"/>
        <v>617</v>
      </c>
      <c r="V45" s="72">
        <f t="shared" si="48"/>
        <v>185</v>
      </c>
      <c r="W45" s="72">
        <f t="shared" si="49"/>
        <v>647</v>
      </c>
      <c r="X45" s="72">
        <f t="shared" si="50"/>
        <v>194</v>
      </c>
      <c r="Y45" s="72">
        <f t="shared" si="51"/>
        <v>676</v>
      </c>
      <c r="Z45" s="72">
        <f t="shared" si="52"/>
        <v>201</v>
      </c>
      <c r="AA45" s="72">
        <f t="shared" si="53"/>
        <v>705</v>
      </c>
      <c r="AB45" s="72"/>
      <c r="AC45" s="74"/>
    </row>
    <row r="46" spans="1:29" s="75" customFormat="1" ht="11.1" customHeight="1">
      <c r="A46" s="71">
        <v>7</v>
      </c>
      <c r="B46" s="72">
        <f t="shared" si="28"/>
        <v>135</v>
      </c>
      <c r="C46" s="72">
        <f t="shared" si="29"/>
        <v>474</v>
      </c>
      <c r="D46" s="72">
        <f t="shared" si="30"/>
        <v>142</v>
      </c>
      <c r="E46" s="72">
        <f t="shared" si="31"/>
        <v>496</v>
      </c>
      <c r="F46" s="72">
        <f t="shared" si="32"/>
        <v>147</v>
      </c>
      <c r="G46" s="72">
        <f t="shared" si="33"/>
        <v>517</v>
      </c>
      <c r="H46" s="72">
        <f t="shared" si="34"/>
        <v>155</v>
      </c>
      <c r="I46" s="72">
        <f t="shared" si="35"/>
        <v>544</v>
      </c>
      <c r="J46" s="72">
        <f t="shared" si="36"/>
        <v>163</v>
      </c>
      <c r="K46" s="72">
        <f t="shared" si="37"/>
        <v>571</v>
      </c>
      <c r="L46" s="72">
        <f t="shared" si="38"/>
        <v>171</v>
      </c>
      <c r="M46" s="72">
        <f t="shared" si="39"/>
        <v>598</v>
      </c>
      <c r="N46" s="72">
        <f t="shared" si="40"/>
        <v>178</v>
      </c>
      <c r="O46" s="72">
        <f t="shared" si="41"/>
        <v>625</v>
      </c>
      <c r="P46" s="72">
        <f t="shared" si="42"/>
        <v>186</v>
      </c>
      <c r="Q46" s="72">
        <f t="shared" si="43"/>
        <v>652</v>
      </c>
      <c r="R46" s="72">
        <f t="shared" si="44"/>
        <v>196</v>
      </c>
      <c r="S46" s="72">
        <f t="shared" si="45"/>
        <v>686</v>
      </c>
      <c r="T46" s="72">
        <f t="shared" si="46"/>
        <v>206</v>
      </c>
      <c r="U46" s="72">
        <f t="shared" si="47"/>
        <v>720</v>
      </c>
      <c r="V46" s="72">
        <f t="shared" si="48"/>
        <v>216</v>
      </c>
      <c r="W46" s="72">
        <f t="shared" si="49"/>
        <v>755</v>
      </c>
      <c r="X46" s="72">
        <f t="shared" si="50"/>
        <v>225</v>
      </c>
      <c r="Y46" s="72">
        <f t="shared" si="51"/>
        <v>789</v>
      </c>
      <c r="Z46" s="72">
        <f t="shared" si="52"/>
        <v>235</v>
      </c>
      <c r="AA46" s="72">
        <f t="shared" si="53"/>
        <v>823</v>
      </c>
      <c r="AB46" s="72"/>
      <c r="AC46" s="74"/>
    </row>
    <row r="47" spans="1:29" s="75" customFormat="1" ht="11.1" customHeight="1">
      <c r="A47" s="71">
        <v>8</v>
      </c>
      <c r="B47" s="72">
        <f t="shared" si="28"/>
        <v>155</v>
      </c>
      <c r="C47" s="72">
        <f t="shared" si="29"/>
        <v>542</v>
      </c>
      <c r="D47" s="72">
        <f t="shared" si="30"/>
        <v>162</v>
      </c>
      <c r="E47" s="72">
        <f t="shared" si="31"/>
        <v>567</v>
      </c>
      <c r="F47" s="72">
        <f t="shared" si="32"/>
        <v>169</v>
      </c>
      <c r="G47" s="72">
        <f t="shared" si="33"/>
        <v>592</v>
      </c>
      <c r="H47" s="72">
        <f t="shared" si="34"/>
        <v>178</v>
      </c>
      <c r="I47" s="72">
        <f t="shared" si="35"/>
        <v>623</v>
      </c>
      <c r="J47" s="72">
        <f t="shared" si="36"/>
        <v>187</v>
      </c>
      <c r="K47" s="72">
        <f t="shared" si="37"/>
        <v>653</v>
      </c>
      <c r="L47" s="72">
        <f t="shared" si="38"/>
        <v>196</v>
      </c>
      <c r="M47" s="72">
        <f t="shared" si="39"/>
        <v>684</v>
      </c>
      <c r="N47" s="72">
        <f t="shared" si="40"/>
        <v>205</v>
      </c>
      <c r="O47" s="72">
        <f t="shared" si="41"/>
        <v>715</v>
      </c>
      <c r="P47" s="72">
        <f t="shared" si="42"/>
        <v>213</v>
      </c>
      <c r="Q47" s="72">
        <f t="shared" si="43"/>
        <v>746</v>
      </c>
      <c r="R47" s="72">
        <f t="shared" si="44"/>
        <v>224</v>
      </c>
      <c r="S47" s="72">
        <f t="shared" si="45"/>
        <v>784</v>
      </c>
      <c r="T47" s="72">
        <f t="shared" si="46"/>
        <v>235</v>
      </c>
      <c r="U47" s="72">
        <f t="shared" si="47"/>
        <v>824</v>
      </c>
      <c r="V47" s="72">
        <f t="shared" si="48"/>
        <v>246</v>
      </c>
      <c r="W47" s="72">
        <f t="shared" si="49"/>
        <v>862</v>
      </c>
      <c r="X47" s="72">
        <f t="shared" si="50"/>
        <v>257</v>
      </c>
      <c r="Y47" s="72">
        <f t="shared" si="51"/>
        <v>901</v>
      </c>
      <c r="Z47" s="72">
        <f t="shared" si="52"/>
        <v>268</v>
      </c>
      <c r="AA47" s="72">
        <f t="shared" si="53"/>
        <v>940</v>
      </c>
      <c r="AB47" s="72"/>
      <c r="AC47" s="74"/>
    </row>
    <row r="48" spans="1:29" s="75" customFormat="1" ht="11.1" customHeight="1">
      <c r="A48" s="71">
        <v>9</v>
      </c>
      <c r="B48" s="72">
        <f t="shared" si="28"/>
        <v>174</v>
      </c>
      <c r="C48" s="72">
        <f t="shared" si="29"/>
        <v>609</v>
      </c>
      <c r="D48" s="72">
        <f t="shared" si="30"/>
        <v>183</v>
      </c>
      <c r="E48" s="72">
        <f t="shared" si="31"/>
        <v>638</v>
      </c>
      <c r="F48" s="72">
        <f t="shared" si="32"/>
        <v>190</v>
      </c>
      <c r="G48" s="72">
        <f t="shared" si="33"/>
        <v>665</v>
      </c>
      <c r="H48" s="72">
        <f t="shared" si="34"/>
        <v>200</v>
      </c>
      <c r="I48" s="72">
        <f t="shared" si="35"/>
        <v>700</v>
      </c>
      <c r="J48" s="72">
        <f t="shared" si="36"/>
        <v>210</v>
      </c>
      <c r="K48" s="72">
        <f t="shared" si="37"/>
        <v>735</v>
      </c>
      <c r="L48" s="72">
        <f t="shared" si="38"/>
        <v>220</v>
      </c>
      <c r="M48" s="72">
        <f t="shared" si="39"/>
        <v>769</v>
      </c>
      <c r="N48" s="72">
        <f t="shared" si="40"/>
        <v>230</v>
      </c>
      <c r="O48" s="72">
        <f t="shared" si="41"/>
        <v>804</v>
      </c>
      <c r="P48" s="72">
        <f t="shared" si="42"/>
        <v>240</v>
      </c>
      <c r="Q48" s="72">
        <f t="shared" si="43"/>
        <v>838</v>
      </c>
      <c r="R48" s="72">
        <f t="shared" si="44"/>
        <v>252</v>
      </c>
      <c r="S48" s="72">
        <f t="shared" si="45"/>
        <v>882</v>
      </c>
      <c r="T48" s="72">
        <f t="shared" si="46"/>
        <v>265</v>
      </c>
      <c r="U48" s="72">
        <f t="shared" si="47"/>
        <v>926</v>
      </c>
      <c r="V48" s="72">
        <f t="shared" si="48"/>
        <v>277</v>
      </c>
      <c r="W48" s="72">
        <f t="shared" si="49"/>
        <v>970</v>
      </c>
      <c r="X48" s="72">
        <f t="shared" si="50"/>
        <v>289</v>
      </c>
      <c r="Y48" s="72">
        <f t="shared" si="51"/>
        <v>1014</v>
      </c>
      <c r="Z48" s="72">
        <f t="shared" si="52"/>
        <v>302</v>
      </c>
      <c r="AA48" s="72">
        <f t="shared" si="53"/>
        <v>1058</v>
      </c>
      <c r="AB48" s="72"/>
      <c r="AC48" s="74"/>
    </row>
    <row r="49" spans="1:29" s="75" customFormat="1" ht="11.1" customHeight="1">
      <c r="A49" s="71">
        <v>10</v>
      </c>
      <c r="B49" s="72">
        <f t="shared" si="28"/>
        <v>194</v>
      </c>
      <c r="C49" s="72">
        <f t="shared" si="29"/>
        <v>678</v>
      </c>
      <c r="D49" s="72">
        <f t="shared" si="30"/>
        <v>202</v>
      </c>
      <c r="E49" s="72">
        <f t="shared" si="31"/>
        <v>708</v>
      </c>
      <c r="F49" s="72">
        <f t="shared" si="32"/>
        <v>211</v>
      </c>
      <c r="G49" s="72">
        <f t="shared" si="33"/>
        <v>739</v>
      </c>
      <c r="H49" s="72">
        <f t="shared" si="34"/>
        <v>222</v>
      </c>
      <c r="I49" s="72">
        <f t="shared" si="35"/>
        <v>778</v>
      </c>
      <c r="J49" s="72">
        <f t="shared" si="36"/>
        <v>233</v>
      </c>
      <c r="K49" s="72">
        <f t="shared" si="37"/>
        <v>816</v>
      </c>
      <c r="L49" s="72">
        <f t="shared" si="38"/>
        <v>244</v>
      </c>
      <c r="M49" s="72">
        <f t="shared" si="39"/>
        <v>855</v>
      </c>
      <c r="N49" s="72">
        <f t="shared" si="40"/>
        <v>255</v>
      </c>
      <c r="O49" s="72">
        <f t="shared" si="41"/>
        <v>893</v>
      </c>
      <c r="P49" s="72">
        <f t="shared" si="42"/>
        <v>266</v>
      </c>
      <c r="Q49" s="72">
        <f t="shared" si="43"/>
        <v>932</v>
      </c>
      <c r="R49" s="72">
        <f t="shared" si="44"/>
        <v>280</v>
      </c>
      <c r="S49" s="72">
        <f t="shared" si="45"/>
        <v>980</v>
      </c>
      <c r="T49" s="72">
        <f t="shared" si="46"/>
        <v>294</v>
      </c>
      <c r="U49" s="72">
        <f t="shared" si="47"/>
        <v>1030</v>
      </c>
      <c r="V49" s="72">
        <f t="shared" si="48"/>
        <v>308</v>
      </c>
      <c r="W49" s="72">
        <f t="shared" si="49"/>
        <v>1078</v>
      </c>
      <c r="X49" s="72">
        <f t="shared" si="50"/>
        <v>322</v>
      </c>
      <c r="Y49" s="72">
        <f t="shared" si="51"/>
        <v>1126</v>
      </c>
      <c r="Z49" s="72">
        <f t="shared" si="52"/>
        <v>336</v>
      </c>
      <c r="AA49" s="72">
        <f t="shared" si="53"/>
        <v>1176</v>
      </c>
      <c r="AB49" s="72"/>
      <c r="AC49" s="74"/>
    </row>
    <row r="50" spans="1:29" s="75" customFormat="1" ht="11.1" customHeight="1">
      <c r="A50" s="71">
        <v>11</v>
      </c>
      <c r="B50" s="72">
        <f t="shared" si="28"/>
        <v>213</v>
      </c>
      <c r="C50" s="72">
        <f t="shared" si="29"/>
        <v>746</v>
      </c>
      <c r="D50" s="72">
        <f t="shared" si="30"/>
        <v>222</v>
      </c>
      <c r="E50" s="72">
        <f t="shared" si="31"/>
        <v>779</v>
      </c>
      <c r="F50" s="72">
        <f t="shared" si="32"/>
        <v>232</v>
      </c>
      <c r="G50" s="72">
        <f t="shared" si="33"/>
        <v>813</v>
      </c>
      <c r="H50" s="72">
        <f t="shared" si="34"/>
        <v>244</v>
      </c>
      <c r="I50" s="72">
        <f t="shared" si="35"/>
        <v>856</v>
      </c>
      <c r="J50" s="72">
        <f t="shared" si="36"/>
        <v>256</v>
      </c>
      <c r="K50" s="72">
        <f t="shared" si="37"/>
        <v>898</v>
      </c>
      <c r="L50" s="72">
        <f t="shared" si="38"/>
        <v>268</v>
      </c>
      <c r="M50" s="72">
        <f t="shared" si="39"/>
        <v>940</v>
      </c>
      <c r="N50" s="72">
        <f t="shared" si="40"/>
        <v>281</v>
      </c>
      <c r="O50" s="72">
        <f t="shared" si="41"/>
        <v>982</v>
      </c>
      <c r="P50" s="72">
        <f t="shared" si="42"/>
        <v>293</v>
      </c>
      <c r="Q50" s="72">
        <f t="shared" si="43"/>
        <v>1025</v>
      </c>
      <c r="R50" s="72">
        <f t="shared" si="44"/>
        <v>308</v>
      </c>
      <c r="S50" s="72">
        <f t="shared" si="45"/>
        <v>1078</v>
      </c>
      <c r="T50" s="72">
        <f t="shared" si="46"/>
        <v>323</v>
      </c>
      <c r="U50" s="72">
        <f t="shared" si="47"/>
        <v>1132</v>
      </c>
      <c r="V50" s="72">
        <f t="shared" si="48"/>
        <v>339</v>
      </c>
      <c r="W50" s="72">
        <f t="shared" si="49"/>
        <v>1186</v>
      </c>
      <c r="X50" s="72">
        <f t="shared" si="50"/>
        <v>354</v>
      </c>
      <c r="Y50" s="72">
        <f t="shared" si="51"/>
        <v>1240</v>
      </c>
      <c r="Z50" s="72">
        <f t="shared" si="52"/>
        <v>370</v>
      </c>
      <c r="AA50" s="72">
        <f t="shared" si="53"/>
        <v>1294</v>
      </c>
      <c r="AB50" s="72"/>
      <c r="AC50" s="74"/>
    </row>
    <row r="51" spans="1:29" s="75" customFormat="1" ht="11.1" customHeight="1">
      <c r="A51" s="71">
        <v>12</v>
      </c>
      <c r="B51" s="72">
        <f t="shared" si="28"/>
        <v>232</v>
      </c>
      <c r="C51" s="72">
        <f t="shared" si="29"/>
        <v>813</v>
      </c>
      <c r="D51" s="72">
        <f t="shared" si="30"/>
        <v>243</v>
      </c>
      <c r="E51" s="72">
        <f t="shared" si="31"/>
        <v>850</v>
      </c>
      <c r="F51" s="72">
        <f t="shared" si="32"/>
        <v>253</v>
      </c>
      <c r="G51" s="72">
        <f t="shared" si="33"/>
        <v>887</v>
      </c>
      <c r="H51" s="72">
        <f t="shared" si="34"/>
        <v>266</v>
      </c>
      <c r="I51" s="72">
        <f t="shared" si="35"/>
        <v>933</v>
      </c>
      <c r="J51" s="72">
        <f t="shared" si="36"/>
        <v>279</v>
      </c>
      <c r="K51" s="72">
        <f t="shared" si="37"/>
        <v>979</v>
      </c>
      <c r="L51" s="72">
        <f t="shared" si="38"/>
        <v>293</v>
      </c>
      <c r="M51" s="72">
        <f t="shared" si="39"/>
        <v>1025</v>
      </c>
      <c r="N51" s="72">
        <f t="shared" si="40"/>
        <v>306</v>
      </c>
      <c r="O51" s="72">
        <f t="shared" si="41"/>
        <v>1071</v>
      </c>
      <c r="P51" s="72">
        <f t="shared" si="42"/>
        <v>319</v>
      </c>
      <c r="Q51" s="72">
        <f t="shared" si="43"/>
        <v>1118</v>
      </c>
      <c r="R51" s="72">
        <f t="shared" si="44"/>
        <v>337</v>
      </c>
      <c r="S51" s="72">
        <f t="shared" si="45"/>
        <v>1177</v>
      </c>
      <c r="T51" s="72">
        <f t="shared" si="46"/>
        <v>353</v>
      </c>
      <c r="U51" s="72">
        <f t="shared" si="47"/>
        <v>1235</v>
      </c>
      <c r="V51" s="72">
        <f t="shared" si="48"/>
        <v>370</v>
      </c>
      <c r="W51" s="72">
        <f t="shared" si="49"/>
        <v>1294</v>
      </c>
      <c r="X51" s="72">
        <f t="shared" si="50"/>
        <v>386</v>
      </c>
      <c r="Y51" s="72">
        <f t="shared" si="51"/>
        <v>1352</v>
      </c>
      <c r="Z51" s="72">
        <f t="shared" si="52"/>
        <v>403</v>
      </c>
      <c r="AA51" s="72">
        <f t="shared" si="53"/>
        <v>1410</v>
      </c>
      <c r="AB51" s="72"/>
      <c r="AC51" s="74"/>
    </row>
    <row r="52" spans="1:29" s="75" customFormat="1" ht="11.1" customHeight="1">
      <c r="A52" s="71">
        <v>13</v>
      </c>
      <c r="B52" s="72">
        <f t="shared" si="28"/>
        <v>252</v>
      </c>
      <c r="C52" s="72">
        <f t="shared" si="29"/>
        <v>881</v>
      </c>
      <c r="D52" s="72">
        <f t="shared" si="30"/>
        <v>263</v>
      </c>
      <c r="E52" s="72">
        <f t="shared" si="31"/>
        <v>921</v>
      </c>
      <c r="F52" s="72">
        <f t="shared" si="32"/>
        <v>275</v>
      </c>
      <c r="G52" s="72">
        <f t="shared" si="33"/>
        <v>961</v>
      </c>
      <c r="H52" s="72">
        <f t="shared" si="34"/>
        <v>289</v>
      </c>
      <c r="I52" s="72">
        <f t="shared" si="35"/>
        <v>1011</v>
      </c>
      <c r="J52" s="72">
        <f t="shared" si="36"/>
        <v>304</v>
      </c>
      <c r="K52" s="72">
        <f t="shared" si="37"/>
        <v>1061</v>
      </c>
      <c r="L52" s="72">
        <f t="shared" si="38"/>
        <v>318</v>
      </c>
      <c r="M52" s="72">
        <f t="shared" si="39"/>
        <v>1111</v>
      </c>
      <c r="N52" s="72">
        <f t="shared" si="40"/>
        <v>332</v>
      </c>
      <c r="O52" s="72">
        <f t="shared" si="41"/>
        <v>1162</v>
      </c>
      <c r="P52" s="72">
        <f t="shared" si="42"/>
        <v>346</v>
      </c>
      <c r="Q52" s="72">
        <f t="shared" si="43"/>
        <v>1211</v>
      </c>
      <c r="R52" s="72">
        <f t="shared" si="44"/>
        <v>364</v>
      </c>
      <c r="S52" s="72">
        <f t="shared" si="45"/>
        <v>1275</v>
      </c>
      <c r="T52" s="72">
        <f t="shared" si="46"/>
        <v>383</v>
      </c>
      <c r="U52" s="72">
        <f t="shared" si="47"/>
        <v>1338</v>
      </c>
      <c r="V52" s="72">
        <f t="shared" si="48"/>
        <v>400</v>
      </c>
      <c r="W52" s="72">
        <f t="shared" si="49"/>
        <v>1401</v>
      </c>
      <c r="X52" s="72">
        <f t="shared" si="50"/>
        <v>418</v>
      </c>
      <c r="Y52" s="72">
        <f t="shared" si="51"/>
        <v>1465</v>
      </c>
      <c r="Z52" s="72">
        <f t="shared" si="52"/>
        <v>437</v>
      </c>
      <c r="AA52" s="72">
        <f t="shared" si="53"/>
        <v>1528</v>
      </c>
      <c r="AB52" s="72"/>
      <c r="AC52" s="74"/>
    </row>
    <row r="53" spans="1:29" s="75" customFormat="1" ht="11.1" customHeight="1">
      <c r="A53" s="71">
        <v>14</v>
      </c>
      <c r="B53" s="72">
        <f t="shared" si="28"/>
        <v>271</v>
      </c>
      <c r="C53" s="72">
        <f t="shared" si="29"/>
        <v>948</v>
      </c>
      <c r="D53" s="72">
        <f t="shared" si="30"/>
        <v>284</v>
      </c>
      <c r="E53" s="72">
        <f t="shared" si="31"/>
        <v>992</v>
      </c>
      <c r="F53" s="72">
        <f t="shared" si="32"/>
        <v>296</v>
      </c>
      <c r="G53" s="72">
        <f t="shared" si="33"/>
        <v>1035</v>
      </c>
      <c r="H53" s="72">
        <f t="shared" si="34"/>
        <v>311</v>
      </c>
      <c r="I53" s="72">
        <f t="shared" si="35"/>
        <v>1089</v>
      </c>
      <c r="J53" s="72">
        <f t="shared" si="36"/>
        <v>327</v>
      </c>
      <c r="K53" s="72">
        <f t="shared" si="37"/>
        <v>1143</v>
      </c>
      <c r="L53" s="72">
        <f t="shared" si="38"/>
        <v>342</v>
      </c>
      <c r="M53" s="72">
        <f t="shared" si="39"/>
        <v>1197</v>
      </c>
      <c r="N53" s="72">
        <f t="shared" si="40"/>
        <v>357</v>
      </c>
      <c r="O53" s="72">
        <f t="shared" si="41"/>
        <v>1251</v>
      </c>
      <c r="P53" s="72">
        <f t="shared" si="42"/>
        <v>373</v>
      </c>
      <c r="Q53" s="72">
        <f t="shared" si="43"/>
        <v>1305</v>
      </c>
      <c r="R53" s="72">
        <f t="shared" si="44"/>
        <v>393</v>
      </c>
      <c r="S53" s="72">
        <f t="shared" si="45"/>
        <v>1373</v>
      </c>
      <c r="T53" s="72">
        <f t="shared" si="46"/>
        <v>411</v>
      </c>
      <c r="U53" s="72">
        <f t="shared" si="47"/>
        <v>1441</v>
      </c>
      <c r="V53" s="72">
        <f t="shared" si="48"/>
        <v>431</v>
      </c>
      <c r="W53" s="72">
        <f t="shared" si="49"/>
        <v>1509</v>
      </c>
      <c r="X53" s="72">
        <f t="shared" si="50"/>
        <v>451</v>
      </c>
      <c r="Y53" s="72">
        <f t="shared" si="51"/>
        <v>1577</v>
      </c>
      <c r="Z53" s="72">
        <f t="shared" si="52"/>
        <v>470</v>
      </c>
      <c r="AA53" s="72">
        <f t="shared" si="53"/>
        <v>1646</v>
      </c>
      <c r="AB53" s="72"/>
      <c r="AC53" s="74"/>
    </row>
    <row r="54" spans="1:29" s="75" customFormat="1" ht="11.1" customHeight="1">
      <c r="A54" s="71">
        <v>15</v>
      </c>
      <c r="B54" s="72">
        <f t="shared" si="28"/>
        <v>290</v>
      </c>
      <c r="C54" s="72">
        <f t="shared" si="29"/>
        <v>1016</v>
      </c>
      <c r="D54" s="72">
        <f t="shared" si="30"/>
        <v>304</v>
      </c>
      <c r="E54" s="72">
        <f t="shared" si="31"/>
        <v>1063</v>
      </c>
      <c r="F54" s="72">
        <f t="shared" si="32"/>
        <v>317</v>
      </c>
      <c r="G54" s="72">
        <f t="shared" si="33"/>
        <v>1109</v>
      </c>
      <c r="H54" s="72">
        <f t="shared" si="34"/>
        <v>333</v>
      </c>
      <c r="I54" s="72">
        <f t="shared" si="35"/>
        <v>1167</v>
      </c>
      <c r="J54" s="72">
        <f t="shared" si="36"/>
        <v>350</v>
      </c>
      <c r="K54" s="72">
        <f t="shared" si="37"/>
        <v>1224</v>
      </c>
      <c r="L54" s="72">
        <f t="shared" si="38"/>
        <v>366</v>
      </c>
      <c r="M54" s="72">
        <f t="shared" si="39"/>
        <v>1283</v>
      </c>
      <c r="N54" s="72">
        <f t="shared" si="40"/>
        <v>383</v>
      </c>
      <c r="O54" s="72">
        <f t="shared" si="41"/>
        <v>1340</v>
      </c>
      <c r="P54" s="72">
        <f t="shared" si="42"/>
        <v>399</v>
      </c>
      <c r="Q54" s="72">
        <f t="shared" si="43"/>
        <v>1398</v>
      </c>
      <c r="R54" s="72">
        <f t="shared" si="44"/>
        <v>420</v>
      </c>
      <c r="S54" s="72">
        <f t="shared" si="45"/>
        <v>1471</v>
      </c>
      <c r="T54" s="72">
        <f t="shared" si="46"/>
        <v>441</v>
      </c>
      <c r="U54" s="72">
        <f t="shared" si="47"/>
        <v>1544</v>
      </c>
      <c r="V54" s="72">
        <f t="shared" si="48"/>
        <v>462</v>
      </c>
      <c r="W54" s="72">
        <f t="shared" si="49"/>
        <v>1617</v>
      </c>
      <c r="X54" s="72">
        <f t="shared" si="50"/>
        <v>483</v>
      </c>
      <c r="Y54" s="72">
        <f t="shared" si="51"/>
        <v>1691</v>
      </c>
      <c r="Z54" s="72">
        <f t="shared" si="52"/>
        <v>504</v>
      </c>
      <c r="AA54" s="72">
        <f t="shared" si="53"/>
        <v>1763</v>
      </c>
      <c r="AB54" s="72"/>
      <c r="AC54" s="74"/>
    </row>
    <row r="55" spans="1:29" s="75" customFormat="1" ht="11.1" customHeight="1">
      <c r="A55" s="71">
        <v>16</v>
      </c>
      <c r="B55" s="72">
        <f t="shared" si="28"/>
        <v>310</v>
      </c>
      <c r="C55" s="72">
        <f t="shared" si="29"/>
        <v>1085</v>
      </c>
      <c r="D55" s="72">
        <f t="shared" si="30"/>
        <v>323</v>
      </c>
      <c r="E55" s="72">
        <f t="shared" si="31"/>
        <v>1133</v>
      </c>
      <c r="F55" s="72">
        <f t="shared" si="32"/>
        <v>338</v>
      </c>
      <c r="G55" s="72">
        <f t="shared" si="33"/>
        <v>1183</v>
      </c>
      <c r="H55" s="72">
        <f t="shared" si="34"/>
        <v>355</v>
      </c>
      <c r="I55" s="72">
        <f t="shared" si="35"/>
        <v>1244</v>
      </c>
      <c r="J55" s="72">
        <f t="shared" si="36"/>
        <v>373</v>
      </c>
      <c r="K55" s="72">
        <f t="shared" si="37"/>
        <v>1306</v>
      </c>
      <c r="L55" s="72">
        <f t="shared" si="38"/>
        <v>391</v>
      </c>
      <c r="M55" s="72">
        <f t="shared" si="39"/>
        <v>1367</v>
      </c>
      <c r="N55" s="72">
        <f t="shared" si="40"/>
        <v>408</v>
      </c>
      <c r="O55" s="72">
        <f t="shared" si="41"/>
        <v>1429</v>
      </c>
      <c r="P55" s="72">
        <f t="shared" si="42"/>
        <v>426</v>
      </c>
      <c r="Q55" s="72">
        <f t="shared" si="43"/>
        <v>1491</v>
      </c>
      <c r="R55" s="72">
        <f t="shared" si="44"/>
        <v>448</v>
      </c>
      <c r="S55" s="72">
        <f t="shared" si="45"/>
        <v>1569</v>
      </c>
      <c r="T55" s="72">
        <f t="shared" si="46"/>
        <v>471</v>
      </c>
      <c r="U55" s="72">
        <f t="shared" si="47"/>
        <v>1647</v>
      </c>
      <c r="V55" s="72">
        <f t="shared" si="48"/>
        <v>493</v>
      </c>
      <c r="W55" s="72">
        <f t="shared" si="49"/>
        <v>1725</v>
      </c>
      <c r="X55" s="72">
        <f t="shared" si="50"/>
        <v>515</v>
      </c>
      <c r="Y55" s="72">
        <f t="shared" si="51"/>
        <v>1803</v>
      </c>
      <c r="Z55" s="72">
        <f t="shared" si="52"/>
        <v>538</v>
      </c>
      <c r="AA55" s="72">
        <f t="shared" si="53"/>
        <v>1881</v>
      </c>
      <c r="AB55" s="72"/>
      <c r="AC55" s="74"/>
    </row>
    <row r="56" spans="1:29" s="75" customFormat="1" ht="11.1" customHeight="1">
      <c r="A56" s="71">
        <v>17</v>
      </c>
      <c r="B56" s="72">
        <f t="shared" si="28"/>
        <v>329</v>
      </c>
      <c r="C56" s="72">
        <f t="shared" si="29"/>
        <v>1152</v>
      </c>
      <c r="D56" s="72">
        <f t="shared" si="30"/>
        <v>344</v>
      </c>
      <c r="E56" s="72">
        <f t="shared" si="31"/>
        <v>1204</v>
      </c>
      <c r="F56" s="72">
        <f t="shared" si="32"/>
        <v>359</v>
      </c>
      <c r="G56" s="72">
        <f t="shared" si="33"/>
        <v>1256</v>
      </c>
      <c r="H56" s="72">
        <f t="shared" si="34"/>
        <v>377</v>
      </c>
      <c r="I56" s="72">
        <f t="shared" si="35"/>
        <v>1322</v>
      </c>
      <c r="J56" s="72">
        <f t="shared" si="36"/>
        <v>396</v>
      </c>
      <c r="K56" s="72">
        <f t="shared" si="37"/>
        <v>1387</v>
      </c>
      <c r="L56" s="72">
        <f t="shared" si="38"/>
        <v>415</v>
      </c>
      <c r="M56" s="72">
        <f t="shared" si="39"/>
        <v>1453</v>
      </c>
      <c r="N56" s="72">
        <f t="shared" si="40"/>
        <v>433</v>
      </c>
      <c r="O56" s="72">
        <f t="shared" si="41"/>
        <v>1518</v>
      </c>
      <c r="P56" s="72">
        <f t="shared" si="42"/>
        <v>452</v>
      </c>
      <c r="Q56" s="72">
        <f t="shared" si="43"/>
        <v>1584</v>
      </c>
      <c r="R56" s="72">
        <f t="shared" si="44"/>
        <v>476</v>
      </c>
      <c r="S56" s="72">
        <f t="shared" si="45"/>
        <v>1667</v>
      </c>
      <c r="T56" s="72">
        <f t="shared" si="46"/>
        <v>499</v>
      </c>
      <c r="U56" s="72">
        <f t="shared" si="47"/>
        <v>1750</v>
      </c>
      <c r="V56" s="72">
        <f t="shared" si="48"/>
        <v>524</v>
      </c>
      <c r="W56" s="72">
        <f t="shared" si="49"/>
        <v>1833</v>
      </c>
      <c r="X56" s="72">
        <f t="shared" si="50"/>
        <v>548</v>
      </c>
      <c r="Y56" s="72">
        <f t="shared" si="51"/>
        <v>1915</v>
      </c>
      <c r="Z56" s="72">
        <f t="shared" si="52"/>
        <v>571</v>
      </c>
      <c r="AA56" s="72">
        <f t="shared" si="53"/>
        <v>1999</v>
      </c>
      <c r="AB56" s="72"/>
      <c r="AC56" s="74"/>
    </row>
    <row r="57" spans="1:29" s="75" customFormat="1" ht="11.1" customHeight="1">
      <c r="A57" s="71">
        <v>18</v>
      </c>
      <c r="B57" s="72">
        <f t="shared" si="28"/>
        <v>349</v>
      </c>
      <c r="C57" s="72">
        <f t="shared" si="29"/>
        <v>1220</v>
      </c>
      <c r="D57" s="72">
        <f t="shared" si="30"/>
        <v>364</v>
      </c>
      <c r="E57" s="72">
        <f t="shared" si="31"/>
        <v>1275</v>
      </c>
      <c r="F57" s="72">
        <f t="shared" si="32"/>
        <v>381</v>
      </c>
      <c r="G57" s="72">
        <f t="shared" si="33"/>
        <v>1331</v>
      </c>
      <c r="H57" s="72">
        <f t="shared" si="34"/>
        <v>400</v>
      </c>
      <c r="I57" s="72">
        <f t="shared" si="35"/>
        <v>1400</v>
      </c>
      <c r="J57" s="72">
        <f t="shared" si="36"/>
        <v>420</v>
      </c>
      <c r="K57" s="72">
        <f t="shared" si="37"/>
        <v>1470</v>
      </c>
      <c r="L57" s="72">
        <f t="shared" si="38"/>
        <v>440</v>
      </c>
      <c r="M57" s="72">
        <f t="shared" si="39"/>
        <v>1539</v>
      </c>
      <c r="N57" s="72">
        <f t="shared" si="40"/>
        <v>460</v>
      </c>
      <c r="O57" s="72">
        <f t="shared" si="41"/>
        <v>1608</v>
      </c>
      <c r="P57" s="72">
        <f t="shared" si="42"/>
        <v>480</v>
      </c>
      <c r="Q57" s="72">
        <f t="shared" si="43"/>
        <v>1677</v>
      </c>
      <c r="R57" s="72">
        <f t="shared" si="44"/>
        <v>504</v>
      </c>
      <c r="S57" s="72">
        <f t="shared" si="45"/>
        <v>1764</v>
      </c>
      <c r="T57" s="72">
        <f t="shared" si="46"/>
        <v>529</v>
      </c>
      <c r="U57" s="72">
        <f t="shared" si="47"/>
        <v>1852</v>
      </c>
      <c r="V57" s="72">
        <f t="shared" si="48"/>
        <v>554</v>
      </c>
      <c r="W57" s="72">
        <f t="shared" si="49"/>
        <v>1940</v>
      </c>
      <c r="X57" s="72">
        <f t="shared" si="50"/>
        <v>580</v>
      </c>
      <c r="Y57" s="72">
        <f t="shared" si="51"/>
        <v>2028</v>
      </c>
      <c r="Z57" s="72">
        <f t="shared" si="52"/>
        <v>605</v>
      </c>
      <c r="AA57" s="72">
        <f t="shared" si="53"/>
        <v>2116</v>
      </c>
      <c r="AB57" s="72"/>
      <c r="AC57" s="74"/>
    </row>
    <row r="58" spans="1:29" s="75" customFormat="1" ht="11.1" customHeight="1">
      <c r="A58" s="71">
        <v>19</v>
      </c>
      <c r="B58" s="72">
        <f t="shared" si="28"/>
        <v>367</v>
      </c>
      <c r="C58" s="72">
        <f t="shared" si="29"/>
        <v>1287</v>
      </c>
      <c r="D58" s="72">
        <f t="shared" si="30"/>
        <v>385</v>
      </c>
      <c r="E58" s="72">
        <f t="shared" si="31"/>
        <v>1346</v>
      </c>
      <c r="F58" s="72">
        <f t="shared" si="32"/>
        <v>401</v>
      </c>
      <c r="G58" s="72">
        <f t="shared" si="33"/>
        <v>1405</v>
      </c>
      <c r="H58" s="72">
        <f t="shared" si="34"/>
        <v>422</v>
      </c>
      <c r="I58" s="72">
        <f t="shared" si="35"/>
        <v>1477</v>
      </c>
      <c r="J58" s="72">
        <f t="shared" si="36"/>
        <v>443</v>
      </c>
      <c r="K58" s="72">
        <f t="shared" si="37"/>
        <v>1551</v>
      </c>
      <c r="L58" s="72">
        <f t="shared" si="38"/>
        <v>464</v>
      </c>
      <c r="M58" s="72">
        <f t="shared" si="39"/>
        <v>1624</v>
      </c>
      <c r="N58" s="72">
        <f t="shared" si="40"/>
        <v>485</v>
      </c>
      <c r="O58" s="72">
        <f t="shared" si="41"/>
        <v>1697</v>
      </c>
      <c r="P58" s="72">
        <f t="shared" si="42"/>
        <v>506</v>
      </c>
      <c r="Q58" s="72">
        <f t="shared" si="43"/>
        <v>1770</v>
      </c>
      <c r="R58" s="72">
        <f t="shared" si="44"/>
        <v>532</v>
      </c>
      <c r="S58" s="72">
        <f t="shared" si="45"/>
        <v>1863</v>
      </c>
      <c r="T58" s="72">
        <f t="shared" si="46"/>
        <v>559</v>
      </c>
      <c r="U58" s="72">
        <f t="shared" si="47"/>
        <v>1956</v>
      </c>
      <c r="V58" s="72">
        <f t="shared" si="48"/>
        <v>585</v>
      </c>
      <c r="W58" s="72">
        <f t="shared" si="49"/>
        <v>2048</v>
      </c>
      <c r="X58" s="72">
        <f t="shared" si="50"/>
        <v>612</v>
      </c>
      <c r="Y58" s="72">
        <f t="shared" si="51"/>
        <v>2141</v>
      </c>
      <c r="Z58" s="72">
        <f t="shared" si="52"/>
        <v>638</v>
      </c>
      <c r="AA58" s="72">
        <f t="shared" si="53"/>
        <v>2233</v>
      </c>
      <c r="AB58" s="72"/>
      <c r="AC58" s="74"/>
    </row>
    <row r="59" spans="1:29" s="75" customFormat="1" ht="11.1" customHeight="1">
      <c r="A59" s="71">
        <v>20</v>
      </c>
      <c r="B59" s="72">
        <f t="shared" si="28"/>
        <v>387</v>
      </c>
      <c r="C59" s="72">
        <f t="shared" si="29"/>
        <v>1355</v>
      </c>
      <c r="D59" s="72">
        <f t="shared" si="30"/>
        <v>405</v>
      </c>
      <c r="E59" s="72">
        <f t="shared" si="31"/>
        <v>1417</v>
      </c>
      <c r="F59" s="72">
        <f t="shared" si="32"/>
        <v>422</v>
      </c>
      <c r="G59" s="72">
        <f t="shared" si="33"/>
        <v>1478</v>
      </c>
      <c r="H59" s="72">
        <f t="shared" si="34"/>
        <v>444</v>
      </c>
      <c r="I59" s="72">
        <f t="shared" si="35"/>
        <v>1555</v>
      </c>
      <c r="J59" s="72">
        <f t="shared" si="36"/>
        <v>466</v>
      </c>
      <c r="K59" s="72">
        <f t="shared" si="37"/>
        <v>1632</v>
      </c>
      <c r="L59" s="72">
        <f t="shared" si="38"/>
        <v>488</v>
      </c>
      <c r="M59" s="72">
        <f t="shared" si="39"/>
        <v>1709</v>
      </c>
      <c r="N59" s="72">
        <f t="shared" si="40"/>
        <v>510</v>
      </c>
      <c r="O59" s="72">
        <f t="shared" si="41"/>
        <v>1786</v>
      </c>
      <c r="P59" s="72">
        <f t="shared" si="42"/>
        <v>532</v>
      </c>
      <c r="Q59" s="72">
        <f t="shared" si="43"/>
        <v>1863</v>
      </c>
      <c r="R59" s="72">
        <f t="shared" si="44"/>
        <v>560</v>
      </c>
      <c r="S59" s="72">
        <f t="shared" si="45"/>
        <v>1961</v>
      </c>
      <c r="T59" s="72">
        <f t="shared" si="46"/>
        <v>588</v>
      </c>
      <c r="U59" s="72">
        <f t="shared" si="47"/>
        <v>2058</v>
      </c>
      <c r="V59" s="72">
        <f t="shared" si="48"/>
        <v>616</v>
      </c>
      <c r="W59" s="72">
        <f t="shared" si="49"/>
        <v>2156</v>
      </c>
      <c r="X59" s="72">
        <f t="shared" si="50"/>
        <v>644</v>
      </c>
      <c r="Y59" s="72">
        <f t="shared" si="51"/>
        <v>2254</v>
      </c>
      <c r="Z59" s="72">
        <f t="shared" si="52"/>
        <v>672</v>
      </c>
      <c r="AA59" s="72">
        <f t="shared" si="53"/>
        <v>2351</v>
      </c>
      <c r="AB59" s="72"/>
      <c r="AC59" s="74"/>
    </row>
    <row r="60" spans="1:29" s="75" customFormat="1" ht="11.1" customHeight="1">
      <c r="A60" s="71">
        <v>21</v>
      </c>
      <c r="B60" s="72">
        <f t="shared" si="28"/>
        <v>407</v>
      </c>
      <c r="C60" s="72">
        <f t="shared" si="29"/>
        <v>1423</v>
      </c>
      <c r="D60" s="72">
        <f t="shared" si="30"/>
        <v>425</v>
      </c>
      <c r="E60" s="72">
        <f t="shared" si="31"/>
        <v>1487</v>
      </c>
      <c r="F60" s="72">
        <f t="shared" si="32"/>
        <v>443</v>
      </c>
      <c r="G60" s="72">
        <f t="shared" si="33"/>
        <v>1552</v>
      </c>
      <c r="H60" s="72">
        <f t="shared" si="34"/>
        <v>466</v>
      </c>
      <c r="I60" s="72">
        <f t="shared" si="35"/>
        <v>1633</v>
      </c>
      <c r="J60" s="72">
        <f t="shared" si="36"/>
        <v>490</v>
      </c>
      <c r="K60" s="72">
        <f t="shared" si="37"/>
        <v>1714</v>
      </c>
      <c r="L60" s="72">
        <f t="shared" si="38"/>
        <v>513</v>
      </c>
      <c r="M60" s="72">
        <f t="shared" si="39"/>
        <v>1795</v>
      </c>
      <c r="N60" s="72">
        <f t="shared" si="40"/>
        <v>536</v>
      </c>
      <c r="O60" s="72">
        <f t="shared" si="41"/>
        <v>1876</v>
      </c>
      <c r="P60" s="72">
        <f t="shared" si="42"/>
        <v>559</v>
      </c>
      <c r="Q60" s="72">
        <f t="shared" si="43"/>
        <v>1957</v>
      </c>
      <c r="R60" s="72">
        <f t="shared" si="44"/>
        <v>588</v>
      </c>
      <c r="S60" s="72">
        <f t="shared" si="45"/>
        <v>2059</v>
      </c>
      <c r="T60" s="72">
        <f t="shared" si="46"/>
        <v>617</v>
      </c>
      <c r="U60" s="72">
        <f t="shared" si="47"/>
        <v>2161</v>
      </c>
      <c r="V60" s="72">
        <f t="shared" si="48"/>
        <v>647</v>
      </c>
      <c r="W60" s="72">
        <f t="shared" si="49"/>
        <v>2264</v>
      </c>
      <c r="X60" s="72">
        <f t="shared" si="50"/>
        <v>676</v>
      </c>
      <c r="Y60" s="72">
        <f t="shared" si="51"/>
        <v>2366</v>
      </c>
      <c r="Z60" s="72">
        <f t="shared" si="52"/>
        <v>705</v>
      </c>
      <c r="AA60" s="72">
        <f t="shared" si="53"/>
        <v>2468</v>
      </c>
      <c r="AB60" s="72"/>
      <c r="AC60" s="74"/>
    </row>
    <row r="61" spans="1:29" s="75" customFormat="1" ht="11.1" customHeight="1">
      <c r="A61" s="71">
        <v>22</v>
      </c>
      <c r="B61" s="72">
        <f t="shared" si="28"/>
        <v>426</v>
      </c>
      <c r="C61" s="72">
        <f t="shared" si="29"/>
        <v>1491</v>
      </c>
      <c r="D61" s="72">
        <f t="shared" si="30"/>
        <v>445</v>
      </c>
      <c r="E61" s="72">
        <f t="shared" si="31"/>
        <v>1559</v>
      </c>
      <c r="F61" s="72">
        <f t="shared" si="32"/>
        <v>464</v>
      </c>
      <c r="G61" s="72">
        <f t="shared" si="33"/>
        <v>1626</v>
      </c>
      <c r="H61" s="72">
        <f t="shared" si="34"/>
        <v>488</v>
      </c>
      <c r="I61" s="72">
        <f t="shared" si="35"/>
        <v>1711</v>
      </c>
      <c r="J61" s="72">
        <f t="shared" si="36"/>
        <v>513</v>
      </c>
      <c r="K61" s="72">
        <f t="shared" si="37"/>
        <v>1795</v>
      </c>
      <c r="L61" s="72">
        <f t="shared" si="38"/>
        <v>537</v>
      </c>
      <c r="M61" s="72">
        <f t="shared" si="39"/>
        <v>1880</v>
      </c>
      <c r="N61" s="72">
        <f t="shared" si="40"/>
        <v>561</v>
      </c>
      <c r="O61" s="72">
        <f t="shared" si="41"/>
        <v>1965</v>
      </c>
      <c r="P61" s="72">
        <f t="shared" si="42"/>
        <v>585</v>
      </c>
      <c r="Q61" s="72">
        <f t="shared" si="43"/>
        <v>2049</v>
      </c>
      <c r="R61" s="72">
        <f t="shared" si="44"/>
        <v>616</v>
      </c>
      <c r="S61" s="72">
        <f t="shared" si="45"/>
        <v>2157</v>
      </c>
      <c r="T61" s="72">
        <f t="shared" si="46"/>
        <v>647</v>
      </c>
      <c r="U61" s="72">
        <f t="shared" si="47"/>
        <v>2264</v>
      </c>
      <c r="V61" s="72">
        <f t="shared" si="48"/>
        <v>678</v>
      </c>
      <c r="W61" s="72">
        <f t="shared" si="49"/>
        <v>2372</v>
      </c>
      <c r="X61" s="72">
        <f t="shared" si="50"/>
        <v>708</v>
      </c>
      <c r="Y61" s="72">
        <f t="shared" si="51"/>
        <v>2479</v>
      </c>
      <c r="Z61" s="72">
        <f t="shared" si="52"/>
        <v>739</v>
      </c>
      <c r="AA61" s="72">
        <f t="shared" si="53"/>
        <v>2586</v>
      </c>
      <c r="AB61" s="72"/>
      <c r="AC61" s="74"/>
    </row>
    <row r="62" spans="1:29" s="75" customFormat="1" ht="11.1" customHeight="1">
      <c r="A62" s="71">
        <v>23</v>
      </c>
      <c r="B62" s="72">
        <f t="shared" si="28"/>
        <v>445</v>
      </c>
      <c r="C62" s="72">
        <f t="shared" si="29"/>
        <v>1559</v>
      </c>
      <c r="D62" s="72">
        <f t="shared" si="30"/>
        <v>465</v>
      </c>
      <c r="E62" s="72">
        <f t="shared" si="31"/>
        <v>1629</v>
      </c>
      <c r="F62" s="72">
        <f t="shared" si="32"/>
        <v>486</v>
      </c>
      <c r="G62" s="72">
        <f t="shared" si="33"/>
        <v>1701</v>
      </c>
      <c r="H62" s="72">
        <f t="shared" si="34"/>
        <v>511</v>
      </c>
      <c r="I62" s="72">
        <f t="shared" si="35"/>
        <v>1789</v>
      </c>
      <c r="J62" s="72">
        <f t="shared" si="36"/>
        <v>537</v>
      </c>
      <c r="K62" s="72">
        <f t="shared" si="37"/>
        <v>1878</v>
      </c>
      <c r="L62" s="72">
        <f t="shared" si="38"/>
        <v>562</v>
      </c>
      <c r="M62" s="72">
        <f t="shared" si="39"/>
        <v>1966</v>
      </c>
      <c r="N62" s="72">
        <f t="shared" si="40"/>
        <v>587</v>
      </c>
      <c r="O62" s="72">
        <f t="shared" si="41"/>
        <v>2055</v>
      </c>
      <c r="P62" s="72">
        <f t="shared" si="42"/>
        <v>613</v>
      </c>
      <c r="Q62" s="72">
        <f t="shared" si="43"/>
        <v>2143</v>
      </c>
      <c r="R62" s="72">
        <f t="shared" si="44"/>
        <v>645</v>
      </c>
      <c r="S62" s="72">
        <f t="shared" si="45"/>
        <v>2255</v>
      </c>
      <c r="T62" s="72">
        <f t="shared" si="46"/>
        <v>676</v>
      </c>
      <c r="U62" s="72">
        <f t="shared" si="47"/>
        <v>2367</v>
      </c>
      <c r="V62" s="72">
        <f t="shared" si="48"/>
        <v>708</v>
      </c>
      <c r="W62" s="72">
        <f t="shared" si="49"/>
        <v>2479</v>
      </c>
      <c r="X62" s="72">
        <f t="shared" si="50"/>
        <v>740</v>
      </c>
      <c r="Y62" s="72">
        <f t="shared" si="51"/>
        <v>2592</v>
      </c>
      <c r="Z62" s="72">
        <f t="shared" si="52"/>
        <v>772</v>
      </c>
      <c r="AA62" s="72">
        <f t="shared" si="53"/>
        <v>2704</v>
      </c>
      <c r="AB62" s="72"/>
      <c r="AC62" s="74"/>
    </row>
    <row r="63" spans="1:29" s="75" customFormat="1" ht="11.1" customHeight="1">
      <c r="A63" s="71">
        <v>24</v>
      </c>
      <c r="B63" s="72">
        <f t="shared" si="28"/>
        <v>464</v>
      </c>
      <c r="C63" s="72">
        <f t="shared" si="29"/>
        <v>1626</v>
      </c>
      <c r="D63" s="72">
        <f t="shared" si="30"/>
        <v>486</v>
      </c>
      <c r="E63" s="72">
        <f t="shared" si="31"/>
        <v>1701</v>
      </c>
      <c r="F63" s="72">
        <f t="shared" si="32"/>
        <v>507</v>
      </c>
      <c r="G63" s="72">
        <f t="shared" si="33"/>
        <v>1774</v>
      </c>
      <c r="H63" s="72">
        <f t="shared" si="34"/>
        <v>533</v>
      </c>
      <c r="I63" s="72">
        <f t="shared" si="35"/>
        <v>1867</v>
      </c>
      <c r="J63" s="72">
        <f t="shared" si="36"/>
        <v>560</v>
      </c>
      <c r="K63" s="72">
        <f t="shared" si="37"/>
        <v>1959</v>
      </c>
      <c r="L63" s="72">
        <f t="shared" si="38"/>
        <v>586</v>
      </c>
      <c r="M63" s="72">
        <f t="shared" si="39"/>
        <v>2051</v>
      </c>
      <c r="N63" s="72">
        <f t="shared" si="40"/>
        <v>613</v>
      </c>
      <c r="O63" s="72">
        <f t="shared" si="41"/>
        <v>2144</v>
      </c>
      <c r="P63" s="72">
        <f t="shared" si="42"/>
        <v>639</v>
      </c>
      <c r="Q63" s="72">
        <f t="shared" si="43"/>
        <v>2236</v>
      </c>
      <c r="R63" s="72">
        <f t="shared" si="44"/>
        <v>672</v>
      </c>
      <c r="S63" s="72">
        <f t="shared" si="45"/>
        <v>2353</v>
      </c>
      <c r="T63" s="72">
        <f t="shared" si="46"/>
        <v>706</v>
      </c>
      <c r="U63" s="72">
        <f t="shared" si="47"/>
        <v>2471</v>
      </c>
      <c r="V63" s="72">
        <f t="shared" si="48"/>
        <v>739</v>
      </c>
      <c r="W63" s="72">
        <f t="shared" si="49"/>
        <v>2587</v>
      </c>
      <c r="X63" s="72">
        <f t="shared" si="50"/>
        <v>772</v>
      </c>
      <c r="Y63" s="72">
        <f t="shared" si="51"/>
        <v>2704</v>
      </c>
      <c r="Z63" s="72">
        <f t="shared" si="52"/>
        <v>806</v>
      </c>
      <c r="AA63" s="72">
        <f t="shared" si="53"/>
        <v>2821</v>
      </c>
      <c r="AB63" s="72"/>
      <c r="AC63" s="74"/>
    </row>
    <row r="64" spans="1:29" s="75" customFormat="1" ht="11.1" customHeight="1">
      <c r="A64" s="71">
        <v>25</v>
      </c>
      <c r="B64" s="72">
        <f t="shared" si="28"/>
        <v>484</v>
      </c>
      <c r="C64" s="72">
        <f t="shared" si="29"/>
        <v>1694</v>
      </c>
      <c r="D64" s="72">
        <f t="shared" si="30"/>
        <v>506</v>
      </c>
      <c r="E64" s="72">
        <f t="shared" si="31"/>
        <v>1771</v>
      </c>
      <c r="F64" s="72">
        <f t="shared" si="32"/>
        <v>528</v>
      </c>
      <c r="G64" s="72">
        <f t="shared" si="33"/>
        <v>1848</v>
      </c>
      <c r="H64" s="72">
        <f t="shared" si="34"/>
        <v>556</v>
      </c>
      <c r="I64" s="72">
        <f t="shared" si="35"/>
        <v>1945</v>
      </c>
      <c r="J64" s="72">
        <f t="shared" si="36"/>
        <v>583</v>
      </c>
      <c r="K64" s="72">
        <f t="shared" si="37"/>
        <v>2041</v>
      </c>
      <c r="L64" s="72">
        <f t="shared" si="38"/>
        <v>611</v>
      </c>
      <c r="M64" s="72">
        <f t="shared" si="39"/>
        <v>2137</v>
      </c>
      <c r="N64" s="72">
        <f t="shared" si="40"/>
        <v>638</v>
      </c>
      <c r="O64" s="72">
        <f t="shared" si="41"/>
        <v>2233</v>
      </c>
      <c r="P64" s="72">
        <f t="shared" si="42"/>
        <v>666</v>
      </c>
      <c r="Q64" s="72">
        <f t="shared" si="43"/>
        <v>2330</v>
      </c>
      <c r="R64" s="72">
        <f t="shared" si="44"/>
        <v>701</v>
      </c>
      <c r="S64" s="72">
        <f t="shared" si="45"/>
        <v>2451</v>
      </c>
      <c r="T64" s="72">
        <f t="shared" si="46"/>
        <v>735</v>
      </c>
      <c r="U64" s="72">
        <f t="shared" si="47"/>
        <v>2573</v>
      </c>
      <c r="V64" s="72">
        <f t="shared" si="48"/>
        <v>770</v>
      </c>
      <c r="W64" s="72">
        <f t="shared" si="49"/>
        <v>2695</v>
      </c>
      <c r="X64" s="72">
        <f t="shared" si="50"/>
        <v>805</v>
      </c>
      <c r="Y64" s="72">
        <f t="shared" si="51"/>
        <v>2817</v>
      </c>
      <c r="Z64" s="72">
        <f t="shared" si="52"/>
        <v>839</v>
      </c>
      <c r="AA64" s="72">
        <f t="shared" si="53"/>
        <v>2939</v>
      </c>
      <c r="AB64" s="72"/>
      <c r="AC64" s="74"/>
    </row>
    <row r="65" spans="1:29" s="75" customFormat="1" ht="11.1" customHeight="1">
      <c r="A65" s="71">
        <v>26</v>
      </c>
      <c r="B65" s="72">
        <f t="shared" si="28"/>
        <v>504</v>
      </c>
      <c r="C65" s="72">
        <f t="shared" si="29"/>
        <v>1762</v>
      </c>
      <c r="D65" s="72">
        <f t="shared" si="30"/>
        <v>526</v>
      </c>
      <c r="E65" s="72">
        <f t="shared" si="31"/>
        <v>1841</v>
      </c>
      <c r="F65" s="72">
        <f t="shared" si="32"/>
        <v>549</v>
      </c>
      <c r="G65" s="72">
        <f t="shared" si="33"/>
        <v>1922</v>
      </c>
      <c r="H65" s="72">
        <f t="shared" si="34"/>
        <v>578</v>
      </c>
      <c r="I65" s="72">
        <f t="shared" si="35"/>
        <v>2022</v>
      </c>
      <c r="J65" s="72">
        <f t="shared" si="36"/>
        <v>606</v>
      </c>
      <c r="K65" s="72">
        <f t="shared" si="37"/>
        <v>2122</v>
      </c>
      <c r="L65" s="72">
        <f t="shared" si="38"/>
        <v>635</v>
      </c>
      <c r="M65" s="72">
        <f t="shared" si="39"/>
        <v>2222</v>
      </c>
      <c r="N65" s="72">
        <f t="shared" si="40"/>
        <v>663</v>
      </c>
      <c r="O65" s="72">
        <f t="shared" si="41"/>
        <v>2322</v>
      </c>
      <c r="P65" s="72">
        <f t="shared" si="42"/>
        <v>692</v>
      </c>
      <c r="Q65" s="72">
        <f t="shared" si="43"/>
        <v>2422</v>
      </c>
      <c r="R65" s="72">
        <f t="shared" si="44"/>
        <v>728</v>
      </c>
      <c r="S65" s="72">
        <f t="shared" si="45"/>
        <v>2549</v>
      </c>
      <c r="T65" s="72">
        <f t="shared" si="46"/>
        <v>765</v>
      </c>
      <c r="U65" s="72">
        <f t="shared" si="47"/>
        <v>2676</v>
      </c>
      <c r="V65" s="72">
        <f t="shared" si="48"/>
        <v>801</v>
      </c>
      <c r="W65" s="72">
        <f t="shared" si="49"/>
        <v>2803</v>
      </c>
      <c r="X65" s="72">
        <f t="shared" si="50"/>
        <v>837</v>
      </c>
      <c r="Y65" s="72">
        <f t="shared" si="51"/>
        <v>2929</v>
      </c>
      <c r="Z65" s="72">
        <f t="shared" si="52"/>
        <v>873</v>
      </c>
      <c r="AA65" s="72">
        <f t="shared" si="53"/>
        <v>3057</v>
      </c>
      <c r="AB65" s="72"/>
      <c r="AC65" s="74"/>
    </row>
    <row r="66" spans="1:29" s="75" customFormat="1" ht="11.1" customHeight="1">
      <c r="A66" s="71">
        <v>27</v>
      </c>
      <c r="B66" s="72">
        <f t="shared" si="28"/>
        <v>523</v>
      </c>
      <c r="C66" s="72">
        <f t="shared" si="29"/>
        <v>1829</v>
      </c>
      <c r="D66" s="72">
        <f t="shared" si="30"/>
        <v>547</v>
      </c>
      <c r="E66" s="72">
        <f t="shared" si="31"/>
        <v>1913</v>
      </c>
      <c r="F66" s="72">
        <f t="shared" si="32"/>
        <v>570</v>
      </c>
      <c r="G66" s="72">
        <f t="shared" si="33"/>
        <v>1995</v>
      </c>
      <c r="H66" s="72">
        <f t="shared" si="34"/>
        <v>600</v>
      </c>
      <c r="I66" s="72">
        <f t="shared" si="35"/>
        <v>2100</v>
      </c>
      <c r="J66" s="72">
        <f t="shared" si="36"/>
        <v>629</v>
      </c>
      <c r="K66" s="72">
        <f t="shared" si="37"/>
        <v>2203</v>
      </c>
      <c r="L66" s="72">
        <f t="shared" si="38"/>
        <v>659</v>
      </c>
      <c r="M66" s="72">
        <f t="shared" si="39"/>
        <v>2308</v>
      </c>
      <c r="N66" s="72">
        <f t="shared" si="40"/>
        <v>689</v>
      </c>
      <c r="O66" s="72">
        <f t="shared" si="41"/>
        <v>2411</v>
      </c>
      <c r="P66" s="72">
        <f t="shared" si="42"/>
        <v>718</v>
      </c>
      <c r="Q66" s="72">
        <f t="shared" si="43"/>
        <v>2516</v>
      </c>
      <c r="R66" s="72">
        <f t="shared" si="44"/>
        <v>757</v>
      </c>
      <c r="S66" s="72">
        <f t="shared" si="45"/>
        <v>2648</v>
      </c>
      <c r="T66" s="72">
        <f t="shared" si="46"/>
        <v>794</v>
      </c>
      <c r="U66" s="72">
        <f t="shared" si="47"/>
        <v>2779</v>
      </c>
      <c r="V66" s="72">
        <f t="shared" si="48"/>
        <v>832</v>
      </c>
      <c r="W66" s="72">
        <f t="shared" si="49"/>
        <v>2911</v>
      </c>
      <c r="X66" s="72">
        <f t="shared" si="50"/>
        <v>869</v>
      </c>
      <c r="Y66" s="72">
        <f t="shared" si="51"/>
        <v>3043</v>
      </c>
      <c r="Z66" s="72">
        <f t="shared" si="52"/>
        <v>906</v>
      </c>
      <c r="AA66" s="72">
        <f t="shared" si="53"/>
        <v>3174</v>
      </c>
      <c r="AB66" s="72"/>
      <c r="AC66" s="74"/>
    </row>
    <row r="67" spans="1:29" s="75" customFormat="1" ht="11.1" customHeight="1">
      <c r="A67" s="71">
        <v>28</v>
      </c>
      <c r="B67" s="72">
        <f t="shared" si="28"/>
        <v>542</v>
      </c>
      <c r="C67" s="72">
        <f t="shared" si="29"/>
        <v>1897</v>
      </c>
      <c r="D67" s="72">
        <f t="shared" si="30"/>
        <v>567</v>
      </c>
      <c r="E67" s="72">
        <f t="shared" si="31"/>
        <v>1983</v>
      </c>
      <c r="F67" s="72">
        <f t="shared" si="32"/>
        <v>592</v>
      </c>
      <c r="G67" s="72">
        <f t="shared" si="33"/>
        <v>2070</v>
      </c>
      <c r="H67" s="72">
        <f t="shared" si="34"/>
        <v>623</v>
      </c>
      <c r="I67" s="72">
        <f t="shared" si="35"/>
        <v>2178</v>
      </c>
      <c r="J67" s="72">
        <f t="shared" si="36"/>
        <v>653</v>
      </c>
      <c r="K67" s="72">
        <f t="shared" si="37"/>
        <v>2286</v>
      </c>
      <c r="L67" s="72">
        <f t="shared" si="38"/>
        <v>684</v>
      </c>
      <c r="M67" s="72">
        <f t="shared" si="39"/>
        <v>2394</v>
      </c>
      <c r="N67" s="72">
        <f t="shared" si="40"/>
        <v>715</v>
      </c>
      <c r="O67" s="72">
        <f t="shared" si="41"/>
        <v>2501</v>
      </c>
      <c r="P67" s="72">
        <f t="shared" si="42"/>
        <v>746</v>
      </c>
      <c r="Q67" s="72">
        <f t="shared" si="43"/>
        <v>2609</v>
      </c>
      <c r="R67" s="72">
        <f t="shared" si="44"/>
        <v>784</v>
      </c>
      <c r="S67" s="72">
        <f t="shared" si="45"/>
        <v>2746</v>
      </c>
      <c r="T67" s="72">
        <f t="shared" si="46"/>
        <v>824</v>
      </c>
      <c r="U67" s="72">
        <f t="shared" si="47"/>
        <v>2882</v>
      </c>
      <c r="V67" s="72">
        <f t="shared" si="48"/>
        <v>862</v>
      </c>
      <c r="W67" s="72">
        <f t="shared" si="49"/>
        <v>3018</v>
      </c>
      <c r="X67" s="72">
        <f t="shared" si="50"/>
        <v>901</v>
      </c>
      <c r="Y67" s="72">
        <f t="shared" si="51"/>
        <v>3155</v>
      </c>
      <c r="Z67" s="72">
        <f t="shared" si="52"/>
        <v>940</v>
      </c>
      <c r="AA67" s="72">
        <f t="shared" si="53"/>
        <v>3291</v>
      </c>
      <c r="AB67" s="72"/>
      <c r="AC67" s="74"/>
    </row>
    <row r="68" spans="1:29" s="75" customFormat="1" ht="11.1" customHeight="1">
      <c r="A68" s="71">
        <v>29</v>
      </c>
      <c r="B68" s="72">
        <f t="shared" si="28"/>
        <v>561</v>
      </c>
      <c r="C68" s="72">
        <f t="shared" si="29"/>
        <v>1965</v>
      </c>
      <c r="D68" s="72">
        <f t="shared" si="30"/>
        <v>587</v>
      </c>
      <c r="E68" s="72">
        <f t="shared" si="31"/>
        <v>2055</v>
      </c>
      <c r="F68" s="72">
        <f t="shared" si="32"/>
        <v>613</v>
      </c>
      <c r="G68" s="72">
        <f t="shared" si="33"/>
        <v>2144</v>
      </c>
      <c r="H68" s="72">
        <f t="shared" si="34"/>
        <v>645</v>
      </c>
      <c r="I68" s="72">
        <f t="shared" si="35"/>
        <v>2255</v>
      </c>
      <c r="J68" s="72">
        <f t="shared" si="36"/>
        <v>676</v>
      </c>
      <c r="K68" s="72">
        <f t="shared" si="37"/>
        <v>2367</v>
      </c>
      <c r="L68" s="72">
        <f t="shared" si="38"/>
        <v>708</v>
      </c>
      <c r="M68" s="72">
        <f t="shared" si="39"/>
        <v>2478</v>
      </c>
      <c r="N68" s="72">
        <f t="shared" si="40"/>
        <v>740</v>
      </c>
      <c r="O68" s="72">
        <f t="shared" si="41"/>
        <v>2590</v>
      </c>
      <c r="P68" s="72">
        <f t="shared" si="42"/>
        <v>772</v>
      </c>
      <c r="Q68" s="72">
        <f t="shared" si="43"/>
        <v>2702</v>
      </c>
      <c r="R68" s="72">
        <f t="shared" si="44"/>
        <v>813</v>
      </c>
      <c r="S68" s="72">
        <f t="shared" si="45"/>
        <v>2843</v>
      </c>
      <c r="T68" s="72">
        <f t="shared" si="46"/>
        <v>853</v>
      </c>
      <c r="U68" s="72">
        <f t="shared" si="47"/>
        <v>2984</v>
      </c>
      <c r="V68" s="72">
        <f t="shared" si="48"/>
        <v>893</v>
      </c>
      <c r="W68" s="72">
        <f t="shared" si="49"/>
        <v>3126</v>
      </c>
      <c r="X68" s="72">
        <f t="shared" si="50"/>
        <v>934</v>
      </c>
      <c r="Y68" s="72">
        <f t="shared" si="51"/>
        <v>3268</v>
      </c>
      <c r="Z68" s="72">
        <f t="shared" si="52"/>
        <v>974</v>
      </c>
      <c r="AA68" s="72">
        <f t="shared" si="53"/>
        <v>3409</v>
      </c>
      <c r="AB68" s="72"/>
      <c r="AC68" s="74"/>
    </row>
    <row r="69" spans="1:29" s="75" customFormat="1" ht="11.1" customHeight="1" thickBot="1">
      <c r="A69" s="81">
        <v>30</v>
      </c>
      <c r="B69" s="72">
        <f t="shared" si="28"/>
        <v>581</v>
      </c>
      <c r="C69" s="72">
        <f t="shared" si="29"/>
        <v>2033</v>
      </c>
      <c r="D69" s="72">
        <f t="shared" si="30"/>
        <v>607</v>
      </c>
      <c r="E69" s="72">
        <f t="shared" si="31"/>
        <v>2125</v>
      </c>
      <c r="F69" s="72">
        <f t="shared" si="32"/>
        <v>634</v>
      </c>
      <c r="G69" s="72">
        <f t="shared" si="33"/>
        <v>2218</v>
      </c>
      <c r="H69" s="72">
        <f t="shared" si="34"/>
        <v>667</v>
      </c>
      <c r="I69" s="72">
        <f t="shared" si="35"/>
        <v>2333</v>
      </c>
      <c r="J69" s="72">
        <f t="shared" si="36"/>
        <v>700</v>
      </c>
      <c r="K69" s="72">
        <f t="shared" si="37"/>
        <v>2449</v>
      </c>
      <c r="L69" s="72">
        <f t="shared" si="38"/>
        <v>733</v>
      </c>
      <c r="M69" s="72">
        <f t="shared" si="39"/>
        <v>2564</v>
      </c>
      <c r="N69" s="72">
        <f t="shared" si="40"/>
        <v>766</v>
      </c>
      <c r="O69" s="72">
        <f t="shared" si="41"/>
        <v>2680</v>
      </c>
      <c r="P69" s="72">
        <f t="shared" si="42"/>
        <v>799</v>
      </c>
      <c r="Q69" s="72">
        <f t="shared" si="43"/>
        <v>2795</v>
      </c>
      <c r="R69" s="72">
        <f t="shared" si="44"/>
        <v>840</v>
      </c>
      <c r="S69" s="72">
        <f t="shared" si="45"/>
        <v>2941</v>
      </c>
      <c r="T69" s="72">
        <f t="shared" si="46"/>
        <v>882</v>
      </c>
      <c r="U69" s="72">
        <f t="shared" si="47"/>
        <v>3088</v>
      </c>
      <c r="V69" s="72">
        <f t="shared" si="48"/>
        <v>924</v>
      </c>
      <c r="W69" s="72">
        <f t="shared" si="49"/>
        <v>3234</v>
      </c>
      <c r="X69" s="72">
        <f t="shared" si="50"/>
        <v>966</v>
      </c>
      <c r="Y69" s="72">
        <f t="shared" si="51"/>
        <v>3380</v>
      </c>
      <c r="Z69" s="77">
        <f t="shared" si="52"/>
        <v>1008</v>
      </c>
      <c r="AA69" s="77">
        <f t="shared" si="53"/>
        <v>3527</v>
      </c>
      <c r="AB69" s="72"/>
      <c r="AC69" s="74"/>
    </row>
    <row r="70" spans="1:29" ht="12.2" customHeight="1">
      <c r="A70" s="398" t="s">
        <v>97</v>
      </c>
      <c r="B70" s="398"/>
      <c r="C70" s="398"/>
      <c r="D70" s="398"/>
      <c r="E70" s="398"/>
      <c r="F70" s="398"/>
      <c r="G70" s="398"/>
      <c r="H70" s="398"/>
      <c r="I70" s="398"/>
      <c r="J70" s="398"/>
      <c r="K70" s="398"/>
      <c r="L70" s="398"/>
      <c r="M70" s="398"/>
      <c r="N70" s="398"/>
      <c r="O70" s="398"/>
      <c r="P70" s="398"/>
      <c r="Q70" s="398"/>
      <c r="R70" s="398"/>
      <c r="S70" s="398"/>
      <c r="T70" s="398"/>
      <c r="U70" s="398"/>
      <c r="V70" s="398"/>
      <c r="W70" s="398"/>
      <c r="X70" s="398"/>
      <c r="Y70" s="398"/>
      <c r="Z70" s="398"/>
      <c r="AA70" s="398"/>
      <c r="AB70" s="398"/>
      <c r="AC70" s="398"/>
    </row>
    <row r="71" spans="1:29" ht="12.2" customHeight="1">
      <c r="A71" s="399" t="s">
        <v>98</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82"/>
      <c r="AC71" s="82"/>
    </row>
    <row r="72" spans="1:29" s="64" customFormat="1" ht="12.2" customHeight="1">
      <c r="A72" s="83" t="s">
        <v>99</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row>
    <row r="73" spans="1:29" ht="12.2" customHeight="1">
      <c r="A73" s="400" t="s">
        <v>100</v>
      </c>
      <c r="B73" s="400"/>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row>
    <row r="74" spans="1:29" ht="12.2" customHeight="1">
      <c r="A74" s="401" t="s">
        <v>32</v>
      </c>
      <c r="B74" s="401"/>
      <c r="C74" s="401"/>
      <c r="D74" s="401"/>
      <c r="E74" s="401"/>
      <c r="F74" s="401"/>
      <c r="G74" s="401"/>
      <c r="H74" s="401"/>
      <c r="I74" s="401"/>
      <c r="J74" s="401"/>
      <c r="K74" s="401"/>
      <c r="L74" s="401"/>
      <c r="M74" s="401"/>
      <c r="N74" s="401"/>
      <c r="O74" s="401"/>
      <c r="P74" s="401"/>
      <c r="Q74" s="401"/>
      <c r="R74" s="401"/>
      <c r="S74" s="401"/>
      <c r="T74" s="401"/>
      <c r="U74" s="401"/>
      <c r="V74" s="401"/>
      <c r="W74" s="84"/>
      <c r="X74" s="84"/>
      <c r="Y74" s="84"/>
      <c r="Z74" s="84"/>
      <c r="AA74" s="402" t="s">
        <v>101</v>
      </c>
      <c r="AB74" s="402"/>
      <c r="AC74" s="402"/>
    </row>
  </sheetData>
  <sheetProtection password="CF7A" sheet="1" selectLockedCells="1"/>
  <mergeCells count="56">
    <mergeCell ref="A1:Z1"/>
    <mergeCell ref="A2:AC2"/>
    <mergeCell ref="A3:A5"/>
    <mergeCell ref="B3:W3"/>
    <mergeCell ref="X3:Y3"/>
    <mergeCell ref="Z3:AA3"/>
    <mergeCell ref="AB3:AC3"/>
    <mergeCell ref="B4:C4"/>
    <mergeCell ref="D4:E4"/>
    <mergeCell ref="F4:G4"/>
    <mergeCell ref="Z4:AA4"/>
    <mergeCell ref="AB4:AC4"/>
    <mergeCell ref="T4:U4"/>
    <mergeCell ref="V4:W4"/>
    <mergeCell ref="X4:Y4"/>
    <mergeCell ref="A36:AA36"/>
    <mergeCell ref="H4:I4"/>
    <mergeCell ref="J4:K4"/>
    <mergeCell ref="L4:M4"/>
    <mergeCell ref="N4:O4"/>
    <mergeCell ref="P4:Q4"/>
    <mergeCell ref="R4:S4"/>
    <mergeCell ref="AB37:AC37"/>
    <mergeCell ref="B38:C38"/>
    <mergeCell ref="D38:E38"/>
    <mergeCell ref="F38:G38"/>
    <mergeCell ref="H38:I38"/>
    <mergeCell ref="J38:K38"/>
    <mergeCell ref="L38:M38"/>
    <mergeCell ref="N38:O38"/>
    <mergeCell ref="L37:M37"/>
    <mergeCell ref="N37:O37"/>
    <mergeCell ref="P37:Q37"/>
    <mergeCell ref="R37:S37"/>
    <mergeCell ref="T37:U37"/>
    <mergeCell ref="V37:W37"/>
    <mergeCell ref="AB38:AC38"/>
    <mergeCell ref="H37:I37"/>
    <mergeCell ref="A70:AC70"/>
    <mergeCell ref="A71:AA71"/>
    <mergeCell ref="A73:AC73"/>
    <mergeCell ref="A74:V74"/>
    <mergeCell ref="AA74:AC74"/>
    <mergeCell ref="Z38:AA38"/>
    <mergeCell ref="A37:A39"/>
    <mergeCell ref="B37:C37"/>
    <mergeCell ref="D37:E37"/>
    <mergeCell ref="F37:G37"/>
    <mergeCell ref="P38:Q38"/>
    <mergeCell ref="R38:S38"/>
    <mergeCell ref="T38:U38"/>
    <mergeCell ref="V38:W38"/>
    <mergeCell ref="X38:Y38"/>
    <mergeCell ref="Z37:AA37"/>
    <mergeCell ref="J37:K37"/>
    <mergeCell ref="X37:Y37"/>
  </mergeCells>
  <phoneticPr fontId="27" type="noConversion"/>
  <printOptions horizontalCentered="1"/>
  <pageMargins left="0.19685039370078741" right="0.19685039370078741" top="0.27559055118110237" bottom="7.874015748031496E-2" header="0.19685039370078741" footer="0.19685039370078741"/>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5</vt:i4>
      </vt:variant>
    </vt:vector>
  </HeadingPairs>
  <TitlesOfParts>
    <vt:vector size="11" baseType="lpstr">
      <vt:lpstr>清單</vt:lpstr>
      <vt:lpstr>經費表</vt:lpstr>
      <vt:lpstr>人事表</vt:lpstr>
      <vt:lpstr>級距表</vt:lpstr>
      <vt:lpstr>研究助理酬金</vt:lpstr>
      <vt:lpstr>勞保</vt:lpstr>
      <vt:lpstr>人事表!Print_Area</vt:lpstr>
      <vt:lpstr>勞保!Print_Area</vt:lpstr>
      <vt:lpstr>經費表!Print_Area</vt:lpstr>
      <vt:lpstr>經費表!Print_Titles</vt:lpstr>
      <vt:lpstr>學歷</vt:lpstr>
    </vt:vector>
  </TitlesOfParts>
  <Company>HPA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陳薏婷@主計室</dc:creator>
  <cp:lastModifiedBy>吳怡真</cp:lastModifiedBy>
  <cp:lastPrinted>2025-11-19T07:55:41Z</cp:lastPrinted>
  <dcterms:created xsi:type="dcterms:W3CDTF">2018-10-01T08:30:42Z</dcterms:created>
  <dcterms:modified xsi:type="dcterms:W3CDTF">2026-02-03T03:36:30Z</dcterms:modified>
</cp:coreProperties>
</file>